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 activeTab="1"/>
  </bookViews>
  <sheets>
    <sheet name="Расчет оценки (без акциз)" sheetId="1" r:id="rId1"/>
    <sheet name="Показатели" sheetId="3" r:id="rId2"/>
    <sheet name="Лист1" sheetId="4" r:id="rId3"/>
  </sheets>
  <definedNames>
    <definedName name="_xlnm.Print_Titles" localSheetId="0">'Расчет оценки (без акциз)'!$5:$7</definedName>
    <definedName name="_xlnm.Print_Area" localSheetId="1">Показатели!$A$1:$N$278</definedName>
    <definedName name="_xlnm.Print_Area" localSheetId="0">'Расчет оценки (без акциз)'!$A$1:$W$81</definedName>
  </definedNames>
  <calcPr calcId="145621"/>
</workbook>
</file>

<file path=xl/calcChain.xml><?xml version="1.0" encoding="utf-8"?>
<calcChain xmlns="http://schemas.openxmlformats.org/spreadsheetml/2006/main">
  <c r="U26" i="1" l="1"/>
  <c r="U39" i="1"/>
  <c r="U16" i="1" l="1"/>
  <c r="W56" i="1" l="1"/>
  <c r="U56" i="1"/>
  <c r="S56" i="1"/>
  <c r="Q56" i="1"/>
  <c r="O56" i="1"/>
  <c r="M56" i="1"/>
  <c r="K56" i="1"/>
  <c r="I56" i="1"/>
  <c r="G56" i="1"/>
  <c r="W55" i="1"/>
  <c r="U55" i="1"/>
  <c r="S55" i="1"/>
  <c r="Q55" i="1"/>
  <c r="O55" i="1"/>
  <c r="M55" i="1"/>
  <c r="K55" i="1"/>
  <c r="I55" i="1"/>
  <c r="G55" i="1"/>
  <c r="W54" i="1"/>
  <c r="U54" i="1"/>
  <c r="S54" i="1"/>
  <c r="Q54" i="1"/>
  <c r="O54" i="1"/>
  <c r="M54" i="1"/>
  <c r="K54" i="1"/>
  <c r="I54" i="1"/>
  <c r="G54" i="1"/>
  <c r="W53" i="1"/>
  <c r="U53" i="1"/>
  <c r="S53" i="1"/>
  <c r="Q53" i="1"/>
  <c r="O53" i="1"/>
  <c r="M53" i="1"/>
  <c r="K53" i="1"/>
  <c r="I53" i="1"/>
  <c r="G53" i="1"/>
  <c r="W52" i="1"/>
  <c r="U52" i="1"/>
  <c r="S52" i="1"/>
  <c r="Q52" i="1"/>
  <c r="O52" i="1"/>
  <c r="M52" i="1"/>
  <c r="K52" i="1"/>
  <c r="I52" i="1"/>
  <c r="G52" i="1"/>
  <c r="G49" i="1"/>
  <c r="G274" i="3" l="1"/>
  <c r="L274" i="3"/>
  <c r="L276" i="3"/>
  <c r="K276" i="3"/>
  <c r="H276" i="3"/>
  <c r="G276" i="3"/>
  <c r="D276" i="3"/>
  <c r="N99" i="3" l="1"/>
  <c r="M100" i="3"/>
  <c r="L100" i="3"/>
  <c r="K100" i="3"/>
  <c r="J100" i="3"/>
  <c r="I100" i="3"/>
  <c r="H100" i="3"/>
  <c r="G100" i="3"/>
  <c r="F100" i="3"/>
  <c r="E100" i="3"/>
  <c r="D100" i="3"/>
  <c r="N98" i="3"/>
  <c r="N86" i="3"/>
  <c r="N100" i="3" l="1"/>
  <c r="E82" i="3"/>
  <c r="F82" i="3"/>
  <c r="G82" i="3"/>
  <c r="H82" i="3"/>
  <c r="I82" i="3"/>
  <c r="J82" i="3"/>
  <c r="K82" i="3"/>
  <c r="L82" i="3"/>
  <c r="M82" i="3"/>
  <c r="D82" i="3"/>
  <c r="N76" i="3"/>
  <c r="N82" i="3" l="1"/>
  <c r="M202" i="3"/>
  <c r="L202" i="3"/>
  <c r="K202" i="3"/>
  <c r="J202" i="3"/>
  <c r="I202" i="3"/>
  <c r="H202" i="3"/>
  <c r="G202" i="3"/>
  <c r="F202" i="3"/>
  <c r="E202" i="3"/>
  <c r="D202" i="3"/>
  <c r="N201" i="3"/>
  <c r="N200" i="3"/>
  <c r="N199" i="3"/>
  <c r="N198" i="3"/>
  <c r="N142" i="3"/>
  <c r="N141" i="3"/>
  <c r="M140" i="3"/>
  <c r="M143" i="3" s="1"/>
  <c r="L140" i="3"/>
  <c r="L143" i="3" s="1"/>
  <c r="K140" i="3"/>
  <c r="K143" i="3" s="1"/>
  <c r="J140" i="3"/>
  <c r="J143" i="3" s="1"/>
  <c r="I140" i="3"/>
  <c r="I143" i="3" s="1"/>
  <c r="H140" i="3"/>
  <c r="H143" i="3" s="1"/>
  <c r="G140" i="3"/>
  <c r="G143" i="3" s="1"/>
  <c r="F140" i="3"/>
  <c r="F143" i="3" s="1"/>
  <c r="E140" i="3"/>
  <c r="E143" i="3" s="1"/>
  <c r="D140" i="3"/>
  <c r="D143" i="3" s="1"/>
  <c r="E92" i="3"/>
  <c r="F92" i="3"/>
  <c r="G92" i="3"/>
  <c r="H92" i="3"/>
  <c r="I92" i="3"/>
  <c r="J92" i="3"/>
  <c r="K92" i="3"/>
  <c r="L92" i="3"/>
  <c r="M92" i="3"/>
  <c r="D92" i="3"/>
  <c r="E72" i="3"/>
  <c r="F72" i="3"/>
  <c r="G72" i="3"/>
  <c r="H72" i="3"/>
  <c r="I72" i="3"/>
  <c r="J72" i="3"/>
  <c r="K72" i="3"/>
  <c r="L72" i="3"/>
  <c r="M72" i="3"/>
  <c r="D72" i="3"/>
  <c r="N56" i="3"/>
  <c r="E52" i="3"/>
  <c r="F52" i="3"/>
  <c r="G52" i="3"/>
  <c r="H52" i="3"/>
  <c r="I52" i="3"/>
  <c r="J52" i="3"/>
  <c r="K52" i="3"/>
  <c r="L52" i="3"/>
  <c r="M52" i="3"/>
  <c r="D52" i="3"/>
  <c r="N36" i="3"/>
  <c r="E31" i="3"/>
  <c r="F31" i="3"/>
  <c r="G31" i="3"/>
  <c r="H31" i="3"/>
  <c r="I31" i="3"/>
  <c r="J31" i="3"/>
  <c r="K31" i="3"/>
  <c r="L31" i="3"/>
  <c r="M31" i="3"/>
  <c r="D31" i="3"/>
  <c r="D30" i="3"/>
  <c r="N15" i="3"/>
  <c r="N72" i="3" l="1"/>
  <c r="N140" i="3"/>
  <c r="N143" i="3" s="1"/>
  <c r="N92" i="3"/>
  <c r="N52" i="3"/>
  <c r="N31" i="3"/>
  <c r="I57" i="1"/>
  <c r="K57" i="1"/>
  <c r="M57" i="1"/>
  <c r="O57" i="1"/>
  <c r="Q57" i="1"/>
  <c r="S57" i="1"/>
  <c r="U57" i="1"/>
  <c r="W57" i="1"/>
  <c r="G57" i="1"/>
  <c r="G51" i="1" s="1"/>
  <c r="U15" i="1" l="1"/>
  <c r="I34" i="1" l="1"/>
  <c r="K21" i="1" l="1"/>
  <c r="G22" i="1"/>
  <c r="I10" i="1" l="1"/>
  <c r="K265" i="3" l="1"/>
  <c r="G265" i="3"/>
  <c r="E265" i="3"/>
  <c r="E91" i="3" l="1"/>
  <c r="F91" i="3"/>
  <c r="G91" i="3"/>
  <c r="H91" i="3"/>
  <c r="I91" i="3"/>
  <c r="J91" i="3"/>
  <c r="K91" i="3"/>
  <c r="L91" i="3"/>
  <c r="M91" i="3"/>
  <c r="D91" i="3"/>
  <c r="N87" i="3"/>
  <c r="E81" i="3"/>
  <c r="F81" i="3"/>
  <c r="G81" i="3"/>
  <c r="H81" i="3"/>
  <c r="I81" i="3"/>
  <c r="J81" i="3"/>
  <c r="K81" i="3"/>
  <c r="L81" i="3"/>
  <c r="M81" i="3"/>
  <c r="D81" i="3"/>
  <c r="N77" i="3"/>
  <c r="N91" i="3" l="1"/>
  <c r="E71" i="3"/>
  <c r="F71" i="3"/>
  <c r="G71" i="3"/>
  <c r="H71" i="3"/>
  <c r="I71" i="3"/>
  <c r="J71" i="3"/>
  <c r="K71" i="3"/>
  <c r="L71" i="3"/>
  <c r="M71" i="3"/>
  <c r="D71" i="3"/>
  <c r="N57" i="3"/>
  <c r="E30" i="3"/>
  <c r="F30" i="3"/>
  <c r="G30" i="3"/>
  <c r="H30" i="3"/>
  <c r="I30" i="3"/>
  <c r="J30" i="3"/>
  <c r="K30" i="3"/>
  <c r="L30" i="3"/>
  <c r="M30" i="3"/>
  <c r="N16" i="3"/>
  <c r="E51" i="3"/>
  <c r="F51" i="3"/>
  <c r="G51" i="3"/>
  <c r="H51" i="3"/>
  <c r="I51" i="3"/>
  <c r="J51" i="3"/>
  <c r="K51" i="3"/>
  <c r="L51" i="3"/>
  <c r="M51" i="3"/>
  <c r="D50" i="3"/>
  <c r="D51" i="3"/>
  <c r="N37" i="3"/>
  <c r="N51" i="3" l="1"/>
  <c r="N30" i="3"/>
  <c r="N71" i="3"/>
  <c r="F255" i="3"/>
  <c r="G254" i="3"/>
  <c r="G255" i="3"/>
  <c r="G256" i="3"/>
  <c r="G257" i="3"/>
  <c r="M214" i="3"/>
  <c r="L214" i="3"/>
  <c r="K214" i="3"/>
  <c r="J214" i="3"/>
  <c r="I214" i="3"/>
  <c r="H214" i="3"/>
  <c r="G214" i="3"/>
  <c r="F214" i="3"/>
  <c r="E214" i="3"/>
  <c r="D214" i="3"/>
  <c r="N213" i="3"/>
  <c r="N212" i="3"/>
  <c r="N211" i="3"/>
  <c r="N210" i="3"/>
  <c r="N148" i="3"/>
  <c r="N147" i="3"/>
  <c r="M146" i="3"/>
  <c r="L146" i="3"/>
  <c r="K146" i="3"/>
  <c r="J146" i="3"/>
  <c r="I146" i="3"/>
  <c r="H146" i="3"/>
  <c r="G146" i="3"/>
  <c r="F146" i="3"/>
  <c r="E146" i="3"/>
  <c r="D146" i="3"/>
  <c r="N103" i="3"/>
  <c r="F149" i="3" l="1"/>
  <c r="F104" i="3"/>
  <c r="F105" i="3" s="1"/>
  <c r="G149" i="3"/>
  <c r="G104" i="3"/>
  <c r="G105" i="3" s="1"/>
  <c r="K149" i="3"/>
  <c r="K104" i="3"/>
  <c r="K105" i="3" s="1"/>
  <c r="D149" i="3"/>
  <c r="D104" i="3"/>
  <c r="H149" i="3"/>
  <c r="H104" i="3"/>
  <c r="H105" i="3" s="1"/>
  <c r="L149" i="3"/>
  <c r="L104" i="3"/>
  <c r="L105" i="3" s="1"/>
  <c r="E149" i="3"/>
  <c r="E104" i="3"/>
  <c r="E105" i="3" s="1"/>
  <c r="I149" i="3"/>
  <c r="I104" i="3"/>
  <c r="I105" i="3" s="1"/>
  <c r="M149" i="3"/>
  <c r="M104" i="3"/>
  <c r="M105" i="3" s="1"/>
  <c r="J149" i="3"/>
  <c r="J104" i="3"/>
  <c r="J105" i="3" s="1"/>
  <c r="N146" i="3"/>
  <c r="N255" i="3"/>
  <c r="M255" i="3"/>
  <c r="K255" i="3"/>
  <c r="J255" i="3"/>
  <c r="I255" i="3"/>
  <c r="N104" i="3" l="1"/>
  <c r="N105" i="3" s="1"/>
  <c r="D105" i="3"/>
  <c r="M257" i="3"/>
  <c r="K257" i="3"/>
  <c r="I257" i="3"/>
  <c r="M256" i="3"/>
  <c r="K256" i="3"/>
  <c r="I256" i="3"/>
  <c r="M254" i="3"/>
  <c r="K254" i="3"/>
  <c r="I254" i="3"/>
  <c r="M45" i="1" l="1"/>
  <c r="O13" i="1" l="1"/>
  <c r="W28" i="1" l="1"/>
  <c r="U28" i="1"/>
  <c r="S28" i="1"/>
  <c r="Q28" i="1"/>
  <c r="O28" i="1"/>
  <c r="M28" i="1"/>
  <c r="K28" i="1"/>
  <c r="I28" i="1"/>
  <c r="G28" i="1"/>
  <c r="M41" i="1"/>
  <c r="W49" i="1"/>
  <c r="U49" i="1"/>
  <c r="S49" i="1"/>
  <c r="Q49" i="1"/>
  <c r="O49" i="1"/>
  <c r="M49" i="1"/>
  <c r="K49" i="1"/>
  <c r="I49" i="1"/>
  <c r="W48" i="1"/>
  <c r="U48" i="1"/>
  <c r="S48" i="1"/>
  <c r="Q48" i="1"/>
  <c r="O48" i="1"/>
  <c r="M48" i="1"/>
  <c r="K48" i="1"/>
  <c r="I48" i="1"/>
  <c r="G48" i="1"/>
  <c r="W47" i="1"/>
  <c r="U47" i="1"/>
  <c r="S47" i="1"/>
  <c r="Q47" i="1"/>
  <c r="O47" i="1"/>
  <c r="M47" i="1"/>
  <c r="K47" i="1"/>
  <c r="I47" i="1"/>
  <c r="G47" i="1"/>
  <c r="W46" i="1"/>
  <c r="U46" i="1"/>
  <c r="S46" i="1"/>
  <c r="Q46" i="1"/>
  <c r="O46" i="1"/>
  <c r="M46" i="1"/>
  <c r="K46" i="1"/>
  <c r="I46" i="1"/>
  <c r="G46" i="1"/>
  <c r="W45" i="1"/>
  <c r="U45" i="1"/>
  <c r="S45" i="1"/>
  <c r="Q45" i="1"/>
  <c r="O45" i="1"/>
  <c r="K45" i="1"/>
  <c r="I45" i="1"/>
  <c r="G45" i="1"/>
  <c r="W34" i="1"/>
  <c r="U34" i="1"/>
  <c r="Q34" i="1"/>
  <c r="O34" i="1"/>
  <c r="M34" i="1"/>
  <c r="K34" i="1"/>
  <c r="G34" i="1"/>
  <c r="W26" i="1"/>
  <c r="S26" i="1"/>
  <c r="Q26" i="1"/>
  <c r="O26" i="1"/>
  <c r="M26" i="1"/>
  <c r="K26" i="1"/>
  <c r="I26" i="1"/>
  <c r="G26" i="1"/>
  <c r="W11" i="1"/>
  <c r="U11" i="1"/>
  <c r="S11" i="1"/>
  <c r="Q11" i="1"/>
  <c r="O11" i="1"/>
  <c r="M11" i="1"/>
  <c r="K11" i="1"/>
  <c r="I11" i="1"/>
  <c r="G11" i="1"/>
  <c r="G9" i="1"/>
  <c r="M90" i="3" l="1"/>
  <c r="L90" i="3"/>
  <c r="K90" i="3"/>
  <c r="J90" i="3"/>
  <c r="I90" i="3"/>
  <c r="H90" i="3"/>
  <c r="G90" i="3"/>
  <c r="F90" i="3"/>
  <c r="E90" i="3"/>
  <c r="D90" i="3"/>
  <c r="N89" i="3"/>
  <c r="N88" i="3"/>
  <c r="M80" i="3"/>
  <c r="L80" i="3"/>
  <c r="K80" i="3"/>
  <c r="J80" i="3"/>
  <c r="I80" i="3"/>
  <c r="H80" i="3"/>
  <c r="G80" i="3"/>
  <c r="F80" i="3"/>
  <c r="E80" i="3"/>
  <c r="D80" i="3"/>
  <c r="N79" i="3"/>
  <c r="N78" i="3"/>
  <c r="N81" i="3" s="1"/>
  <c r="N108" i="3"/>
  <c r="N109" i="3"/>
  <c r="N90" i="3" l="1"/>
  <c r="N80" i="3"/>
  <c r="D110" i="3"/>
  <c r="M223" i="3"/>
  <c r="L223" i="3"/>
  <c r="K223" i="3"/>
  <c r="J223" i="3"/>
  <c r="I223" i="3"/>
  <c r="H223" i="3"/>
  <c r="G223" i="3"/>
  <c r="F223" i="3"/>
  <c r="E223" i="3"/>
  <c r="D223" i="3"/>
  <c r="N222" i="3"/>
  <c r="N221" i="3"/>
  <c r="N220" i="3"/>
  <c r="N219" i="3"/>
  <c r="E153" i="3"/>
  <c r="E156" i="3" s="1"/>
  <c r="F153" i="3"/>
  <c r="F156" i="3" s="1"/>
  <c r="G153" i="3"/>
  <c r="G156" i="3" s="1"/>
  <c r="H153" i="3"/>
  <c r="H156" i="3" s="1"/>
  <c r="I153" i="3"/>
  <c r="I156" i="3" s="1"/>
  <c r="J153" i="3"/>
  <c r="J156" i="3" s="1"/>
  <c r="K153" i="3"/>
  <c r="K156" i="3" s="1"/>
  <c r="L153" i="3"/>
  <c r="L156" i="3" s="1"/>
  <c r="M153" i="3"/>
  <c r="M156" i="3" s="1"/>
  <c r="D153" i="3"/>
  <c r="D156" i="3" s="1"/>
  <c r="N155" i="3"/>
  <c r="N154" i="3"/>
  <c r="M110" i="3"/>
  <c r="L110" i="3"/>
  <c r="J110" i="3"/>
  <c r="I110" i="3"/>
  <c r="H110" i="3"/>
  <c r="G110" i="3"/>
  <c r="F110" i="3"/>
  <c r="E110" i="3"/>
  <c r="K110" i="3"/>
  <c r="N58" i="3"/>
  <c r="N17" i="3"/>
  <c r="N38" i="3"/>
  <c r="N153" i="3" l="1"/>
  <c r="N110" i="3"/>
  <c r="E70" i="3"/>
  <c r="G70" i="3"/>
  <c r="J70" i="3"/>
  <c r="K70" i="3"/>
  <c r="L70" i="3"/>
  <c r="M70" i="3"/>
  <c r="D70" i="3"/>
  <c r="E50" i="3"/>
  <c r="F50" i="3"/>
  <c r="G50" i="3"/>
  <c r="H50" i="3"/>
  <c r="I50" i="3"/>
  <c r="J50" i="3"/>
  <c r="K50" i="3"/>
  <c r="L50" i="3"/>
  <c r="M50" i="3"/>
  <c r="E29" i="3"/>
  <c r="F29" i="3"/>
  <c r="G29" i="3"/>
  <c r="H29" i="3"/>
  <c r="I29" i="3"/>
  <c r="J29" i="3"/>
  <c r="K29" i="3"/>
  <c r="L29" i="3"/>
  <c r="M29" i="3"/>
  <c r="D29" i="3"/>
  <c r="N50" i="3" l="1"/>
  <c r="N29" i="3"/>
  <c r="N18" i="3"/>
  <c r="I59" i="3"/>
  <c r="I70" i="3" s="1"/>
  <c r="F59" i="3"/>
  <c r="F70" i="3" s="1"/>
  <c r="H59" i="3"/>
  <c r="H70" i="3" s="1"/>
  <c r="U44" i="1"/>
  <c r="N70" i="3" l="1"/>
  <c r="K113" i="3"/>
  <c r="E231" i="3" l="1"/>
  <c r="F231" i="3"/>
  <c r="D162" i="3" l="1"/>
  <c r="M231" i="3"/>
  <c r="L231" i="3"/>
  <c r="K231" i="3"/>
  <c r="J231" i="3"/>
  <c r="I231" i="3"/>
  <c r="H231" i="3"/>
  <c r="G231" i="3"/>
  <c r="D231" i="3"/>
  <c r="N230" i="3"/>
  <c r="N229" i="3"/>
  <c r="N228" i="3"/>
  <c r="N227" i="3"/>
  <c r="M162" i="3"/>
  <c r="L162" i="3"/>
  <c r="K162" i="3"/>
  <c r="J162" i="3"/>
  <c r="I162" i="3"/>
  <c r="H162" i="3"/>
  <c r="G162" i="3"/>
  <c r="F162" i="3"/>
  <c r="E162" i="3"/>
  <c r="N161" i="3"/>
  <c r="N160" i="3"/>
  <c r="N159" i="3"/>
  <c r="M115" i="3"/>
  <c r="L115" i="3"/>
  <c r="K115" i="3"/>
  <c r="J115" i="3"/>
  <c r="I115" i="3"/>
  <c r="G115" i="3"/>
  <c r="F115" i="3"/>
  <c r="E115" i="3"/>
  <c r="D115" i="3"/>
  <c r="N114" i="3"/>
  <c r="H115" i="3"/>
  <c r="E69" i="3"/>
  <c r="F69" i="3"/>
  <c r="G69" i="3"/>
  <c r="H69" i="3"/>
  <c r="I69" i="3"/>
  <c r="J69" i="3"/>
  <c r="K69" i="3"/>
  <c r="L69" i="3"/>
  <c r="M69" i="3"/>
  <c r="D69" i="3"/>
  <c r="N59" i="3"/>
  <c r="E28" i="3"/>
  <c r="F28" i="3"/>
  <c r="G28" i="3"/>
  <c r="H28" i="3"/>
  <c r="I28" i="3"/>
  <c r="J28" i="3"/>
  <c r="K28" i="3"/>
  <c r="L28" i="3"/>
  <c r="M28" i="3"/>
  <c r="D28" i="3"/>
  <c r="E49" i="3"/>
  <c r="F49" i="3"/>
  <c r="G49" i="3"/>
  <c r="H49" i="3"/>
  <c r="I49" i="3"/>
  <c r="J49" i="3"/>
  <c r="K49" i="3"/>
  <c r="L49" i="3"/>
  <c r="M49" i="3"/>
  <c r="D49" i="3"/>
  <c r="D48" i="3"/>
  <c r="N39" i="3"/>
  <c r="N113" i="3" l="1"/>
  <c r="N115" i="3" s="1"/>
  <c r="N28" i="3"/>
  <c r="N69" i="3"/>
  <c r="N49" i="3"/>
  <c r="M27" i="3" l="1"/>
  <c r="L27" i="3"/>
  <c r="K27" i="3"/>
  <c r="J27" i="3"/>
  <c r="I27" i="3"/>
  <c r="H27" i="3"/>
  <c r="G27" i="3"/>
  <c r="F27" i="3"/>
  <c r="E27" i="3"/>
  <c r="D27" i="3"/>
  <c r="M26" i="3"/>
  <c r="L26" i="3"/>
  <c r="K26" i="3"/>
  <c r="J26" i="3"/>
  <c r="I26" i="3"/>
  <c r="H26" i="3"/>
  <c r="G26" i="3"/>
  <c r="F26" i="3"/>
  <c r="E26" i="3"/>
  <c r="D26" i="3"/>
  <c r="M25" i="3"/>
  <c r="L25" i="3"/>
  <c r="K25" i="3"/>
  <c r="J25" i="3"/>
  <c r="I25" i="3"/>
  <c r="H25" i="3"/>
  <c r="G25" i="3"/>
  <c r="F25" i="3"/>
  <c r="E25" i="3"/>
  <c r="D25" i="3"/>
  <c r="M24" i="3"/>
  <c r="L24" i="3"/>
  <c r="K24" i="3"/>
  <c r="J24" i="3"/>
  <c r="I24" i="3"/>
  <c r="H24" i="3"/>
  <c r="G24" i="3"/>
  <c r="F24" i="3"/>
  <c r="E24" i="3"/>
  <c r="D24" i="3"/>
  <c r="N23" i="3"/>
  <c r="N22" i="3"/>
  <c r="N21" i="3"/>
  <c r="N20" i="3"/>
  <c r="N19" i="3"/>
  <c r="N40" i="3"/>
  <c r="N41" i="3"/>
  <c r="N42" i="3"/>
  <c r="N43" i="3"/>
  <c r="N44" i="3"/>
  <c r="D45" i="3"/>
  <c r="E45" i="3"/>
  <c r="F45" i="3"/>
  <c r="G45" i="3"/>
  <c r="H45" i="3"/>
  <c r="I45" i="3"/>
  <c r="J45" i="3"/>
  <c r="K45" i="3"/>
  <c r="L45" i="3"/>
  <c r="M45" i="3"/>
  <c r="D46" i="3"/>
  <c r="E46" i="3"/>
  <c r="F46" i="3"/>
  <c r="G46" i="3"/>
  <c r="H46" i="3"/>
  <c r="I46" i="3"/>
  <c r="J46" i="3"/>
  <c r="K46" i="3"/>
  <c r="L46" i="3"/>
  <c r="M46" i="3"/>
  <c r="D47" i="3"/>
  <c r="E47" i="3"/>
  <c r="F47" i="3"/>
  <c r="G47" i="3"/>
  <c r="H47" i="3"/>
  <c r="I47" i="3"/>
  <c r="J47" i="3"/>
  <c r="K47" i="3"/>
  <c r="L47" i="3"/>
  <c r="M47" i="3"/>
  <c r="N46" i="3" l="1"/>
  <c r="N27" i="3"/>
  <c r="N26" i="3"/>
  <c r="N25" i="3"/>
  <c r="N47" i="3"/>
  <c r="K29" i="1" l="1"/>
  <c r="E241" i="3" l="1"/>
  <c r="E240" i="3"/>
  <c r="H118" i="3"/>
  <c r="F239" i="3"/>
  <c r="D239" i="3"/>
  <c r="G239" i="3"/>
  <c r="D171" i="3" l="1"/>
  <c r="E68" i="3" l="1"/>
  <c r="F68" i="3"/>
  <c r="G68" i="3"/>
  <c r="H68" i="3"/>
  <c r="I68" i="3"/>
  <c r="J68" i="3"/>
  <c r="K68" i="3"/>
  <c r="L68" i="3"/>
  <c r="M68" i="3"/>
  <c r="D68" i="3"/>
  <c r="N60" i="3"/>
  <c r="E48" i="3"/>
  <c r="F48" i="3"/>
  <c r="G48" i="3"/>
  <c r="H48" i="3"/>
  <c r="I48" i="3"/>
  <c r="J48" i="3"/>
  <c r="K48" i="3"/>
  <c r="L48" i="3"/>
  <c r="M48" i="3"/>
  <c r="M239" i="3"/>
  <c r="L239" i="3"/>
  <c r="K239" i="3"/>
  <c r="J239" i="3"/>
  <c r="I239" i="3"/>
  <c r="H239" i="3"/>
  <c r="E239" i="3"/>
  <c r="N238" i="3"/>
  <c r="N237" i="3"/>
  <c r="N236" i="3"/>
  <c r="N235" i="3"/>
  <c r="M171" i="3"/>
  <c r="L171" i="3"/>
  <c r="K171" i="3"/>
  <c r="J171" i="3"/>
  <c r="I171" i="3"/>
  <c r="H171" i="3"/>
  <c r="G171" i="3"/>
  <c r="F171" i="3"/>
  <c r="E171" i="3"/>
  <c r="N170" i="3"/>
  <c r="N169" i="3"/>
  <c r="N168" i="3"/>
  <c r="N176" i="3"/>
  <c r="N177" i="3"/>
  <c r="N178" i="3"/>
  <c r="D179" i="3"/>
  <c r="E179" i="3"/>
  <c r="F179" i="3"/>
  <c r="G179" i="3"/>
  <c r="H179" i="3"/>
  <c r="I179" i="3"/>
  <c r="J179" i="3"/>
  <c r="K179" i="3"/>
  <c r="L179" i="3"/>
  <c r="M179" i="3"/>
  <c r="N244" i="3"/>
  <c r="M120" i="3"/>
  <c r="L120" i="3"/>
  <c r="K120" i="3"/>
  <c r="J120" i="3"/>
  <c r="I120" i="3"/>
  <c r="H120" i="3"/>
  <c r="G120" i="3"/>
  <c r="F120" i="3"/>
  <c r="E120" i="3"/>
  <c r="D120" i="3"/>
  <c r="N119" i="3"/>
  <c r="N118" i="3"/>
  <c r="N123" i="3"/>
  <c r="N124" i="3"/>
  <c r="I248" i="3"/>
  <c r="U41" i="1"/>
  <c r="S41" i="1"/>
  <c r="Q41" i="1"/>
  <c r="O41" i="1"/>
  <c r="K41" i="1"/>
  <c r="G41" i="1"/>
  <c r="K17" i="1"/>
  <c r="N48" i="3" l="1"/>
  <c r="N68" i="3"/>
  <c r="N120" i="3"/>
  <c r="S33" i="1"/>
  <c r="O30" i="1"/>
  <c r="Q31" i="1"/>
  <c r="N246" i="3" l="1"/>
  <c r="E248" i="3" l="1"/>
  <c r="F248" i="3"/>
  <c r="G248" i="3"/>
  <c r="H248" i="3"/>
  <c r="J248" i="3"/>
  <c r="K248" i="3"/>
  <c r="L248" i="3"/>
  <c r="M248" i="3"/>
  <c r="D248" i="3"/>
  <c r="N247" i="3"/>
  <c r="N245" i="3"/>
  <c r="S13" i="1"/>
  <c r="G25" i="1" l="1"/>
  <c r="M67" i="3"/>
  <c r="L67" i="3"/>
  <c r="K67" i="3"/>
  <c r="J67" i="3"/>
  <c r="I67" i="3"/>
  <c r="H67" i="3"/>
  <c r="G67" i="3"/>
  <c r="F67" i="3"/>
  <c r="E67" i="3"/>
  <c r="D67" i="3"/>
  <c r="N67" i="3" l="1"/>
  <c r="W38" i="1"/>
  <c r="W39" i="1"/>
  <c r="W40" i="1"/>
  <c r="W41" i="1"/>
  <c r="W42" i="1"/>
  <c r="W43" i="1"/>
  <c r="W44" i="1"/>
  <c r="W37" i="1"/>
  <c r="U38" i="1"/>
  <c r="U40" i="1"/>
  <c r="U42" i="1"/>
  <c r="U43" i="1"/>
  <c r="U37" i="1"/>
  <c r="S38" i="1"/>
  <c r="S39" i="1"/>
  <c r="S40" i="1"/>
  <c r="S42" i="1"/>
  <c r="S43" i="1"/>
  <c r="S44" i="1"/>
  <c r="S37" i="1"/>
  <c r="Q38" i="1"/>
  <c r="Q39" i="1"/>
  <c r="Q40" i="1"/>
  <c r="Q42" i="1"/>
  <c r="Q43" i="1"/>
  <c r="Q44" i="1"/>
  <c r="Q37" i="1"/>
  <c r="O38" i="1"/>
  <c r="O39" i="1"/>
  <c r="O40" i="1"/>
  <c r="O42" i="1"/>
  <c r="O43" i="1"/>
  <c r="O44" i="1"/>
  <c r="O37" i="1"/>
  <c r="M38" i="1"/>
  <c r="M39" i="1"/>
  <c r="M40" i="1"/>
  <c r="M42" i="1"/>
  <c r="M43" i="1"/>
  <c r="M44" i="1"/>
  <c r="M37" i="1"/>
  <c r="K38" i="1"/>
  <c r="K39" i="1"/>
  <c r="K40" i="1"/>
  <c r="K42" i="1"/>
  <c r="K43" i="1"/>
  <c r="K44" i="1"/>
  <c r="K37" i="1"/>
  <c r="I38" i="1"/>
  <c r="I39" i="1"/>
  <c r="I40" i="1"/>
  <c r="I41" i="1"/>
  <c r="I42" i="1"/>
  <c r="I43" i="1"/>
  <c r="I44" i="1"/>
  <c r="I37" i="1"/>
  <c r="G38" i="1"/>
  <c r="G39" i="1"/>
  <c r="G40" i="1"/>
  <c r="G42" i="1"/>
  <c r="G43" i="1"/>
  <c r="G44" i="1"/>
  <c r="G37" i="1"/>
  <c r="W21" i="1"/>
  <c r="W22" i="1"/>
  <c r="W23" i="1"/>
  <c r="W24" i="1"/>
  <c r="W25" i="1"/>
  <c r="W27" i="1"/>
  <c r="W29" i="1"/>
  <c r="W30" i="1"/>
  <c r="W31" i="1"/>
  <c r="W32" i="1"/>
  <c r="W33" i="1"/>
  <c r="W20" i="1"/>
  <c r="U21" i="1"/>
  <c r="U22" i="1"/>
  <c r="U23" i="1"/>
  <c r="U24" i="1"/>
  <c r="U25" i="1"/>
  <c r="U27" i="1"/>
  <c r="U29" i="1"/>
  <c r="U30" i="1"/>
  <c r="U31" i="1"/>
  <c r="U32" i="1"/>
  <c r="U33" i="1"/>
  <c r="U20" i="1"/>
  <c r="S21" i="1"/>
  <c r="S22" i="1"/>
  <c r="S23" i="1"/>
  <c r="S24" i="1"/>
  <c r="S25" i="1"/>
  <c r="S27" i="1"/>
  <c r="S29" i="1"/>
  <c r="S30" i="1"/>
  <c r="S31" i="1"/>
  <c r="S32" i="1"/>
  <c r="S20" i="1"/>
  <c r="Q21" i="1"/>
  <c r="Q22" i="1"/>
  <c r="Q23" i="1"/>
  <c r="Q24" i="1"/>
  <c r="Q25" i="1"/>
  <c r="Q27" i="1"/>
  <c r="Q29" i="1"/>
  <c r="Q30" i="1"/>
  <c r="Q32" i="1"/>
  <c r="Q33" i="1"/>
  <c r="Q20" i="1"/>
  <c r="O21" i="1"/>
  <c r="O22" i="1"/>
  <c r="O23" i="1"/>
  <c r="O24" i="1"/>
  <c r="O25" i="1"/>
  <c r="O27" i="1"/>
  <c r="O29" i="1"/>
  <c r="O31" i="1"/>
  <c r="O32" i="1"/>
  <c r="O33" i="1"/>
  <c r="O20" i="1"/>
  <c r="M21" i="1"/>
  <c r="M22" i="1"/>
  <c r="M23" i="1"/>
  <c r="M24" i="1"/>
  <c r="M25" i="1"/>
  <c r="M27" i="1"/>
  <c r="M29" i="1"/>
  <c r="M30" i="1"/>
  <c r="M31" i="1"/>
  <c r="M32" i="1"/>
  <c r="M33" i="1"/>
  <c r="M20" i="1"/>
  <c r="K22" i="1"/>
  <c r="K23" i="1"/>
  <c r="K24" i="1"/>
  <c r="K25" i="1"/>
  <c r="K27" i="1"/>
  <c r="K30" i="1"/>
  <c r="K31" i="1"/>
  <c r="K32" i="1"/>
  <c r="K33" i="1"/>
  <c r="K20" i="1"/>
  <c r="I21" i="1"/>
  <c r="I22" i="1"/>
  <c r="I23" i="1"/>
  <c r="I24" i="1"/>
  <c r="I25" i="1"/>
  <c r="I27" i="1"/>
  <c r="I29" i="1"/>
  <c r="I30" i="1"/>
  <c r="I31" i="1"/>
  <c r="I32" i="1"/>
  <c r="I33" i="1"/>
  <c r="I20" i="1"/>
  <c r="G21" i="1"/>
  <c r="G23" i="1"/>
  <c r="G24" i="1"/>
  <c r="G27" i="1"/>
  <c r="G29" i="1"/>
  <c r="G30" i="1"/>
  <c r="G31" i="1"/>
  <c r="G32" i="1"/>
  <c r="G33" i="1"/>
  <c r="G20" i="1"/>
  <c r="O35" i="1" l="1"/>
  <c r="M50" i="1"/>
  <c r="M36" i="1" s="1"/>
  <c r="U50" i="1"/>
  <c r="U36" i="1" s="1"/>
  <c r="G35" i="1"/>
  <c r="G19" i="1" s="1"/>
  <c r="O50" i="1"/>
  <c r="O36" i="1" s="1"/>
  <c r="I50" i="1"/>
  <c r="I36" i="1" s="1"/>
  <c r="K50" i="1"/>
  <c r="K36" i="1" s="1"/>
  <c r="S50" i="1"/>
  <c r="S36" i="1" s="1"/>
  <c r="Q35" i="1"/>
  <c r="Q19" i="1" s="1"/>
  <c r="G50" i="1"/>
  <c r="G36" i="1" s="1"/>
  <c r="Q50" i="1"/>
  <c r="Q36" i="1" s="1"/>
  <c r="W50" i="1"/>
  <c r="W36" i="1" s="1"/>
  <c r="S35" i="1"/>
  <c r="S19" i="1" s="1"/>
  <c r="I35" i="1"/>
  <c r="I19" i="1" s="1"/>
  <c r="W35" i="1"/>
  <c r="W19" i="1" s="1"/>
  <c r="U35" i="1"/>
  <c r="U19" i="1" s="1"/>
  <c r="O19" i="1"/>
  <c r="M35" i="1"/>
  <c r="M19" i="1" s="1"/>
  <c r="K35" i="1"/>
  <c r="K19" i="1" s="1"/>
  <c r="K51" i="1"/>
  <c r="M51" i="1"/>
  <c r="O51" i="1"/>
  <c r="Q51" i="1"/>
  <c r="U51" i="1"/>
  <c r="S51" i="1"/>
  <c r="I51" i="1"/>
  <c r="W51" i="1"/>
  <c r="N61" i="3"/>
  <c r="W9" i="1"/>
  <c r="W10" i="1"/>
  <c r="W12" i="1"/>
  <c r="W13" i="1"/>
  <c r="W14" i="1"/>
  <c r="W15" i="1"/>
  <c r="W16" i="1"/>
  <c r="W17" i="1"/>
  <c r="U9" i="1"/>
  <c r="U10" i="1"/>
  <c r="U12" i="1"/>
  <c r="U13" i="1"/>
  <c r="U14" i="1"/>
  <c r="U17" i="1"/>
  <c r="S9" i="1"/>
  <c r="S10" i="1"/>
  <c r="S12" i="1"/>
  <c r="S14" i="1"/>
  <c r="S15" i="1"/>
  <c r="S16" i="1"/>
  <c r="S17" i="1"/>
  <c r="Q9" i="1"/>
  <c r="Q10" i="1"/>
  <c r="Q12" i="1"/>
  <c r="Q13" i="1"/>
  <c r="Q14" i="1"/>
  <c r="Q15" i="1"/>
  <c r="Q16" i="1"/>
  <c r="Q17" i="1"/>
  <c r="O9" i="1"/>
  <c r="O10" i="1"/>
  <c r="O12" i="1"/>
  <c r="O14" i="1"/>
  <c r="O15" i="1"/>
  <c r="O16" i="1"/>
  <c r="O17" i="1"/>
  <c r="M9" i="1"/>
  <c r="M10" i="1"/>
  <c r="M12" i="1"/>
  <c r="M13" i="1"/>
  <c r="M14" i="1"/>
  <c r="M15" i="1"/>
  <c r="M16" i="1"/>
  <c r="M17" i="1"/>
  <c r="K9" i="1"/>
  <c r="K10" i="1"/>
  <c r="K12" i="1"/>
  <c r="K13" i="1"/>
  <c r="K14" i="1"/>
  <c r="K15" i="1"/>
  <c r="K16" i="1"/>
  <c r="I9" i="1"/>
  <c r="I12" i="1"/>
  <c r="I13" i="1"/>
  <c r="I14" i="1"/>
  <c r="I15" i="1"/>
  <c r="I16" i="1"/>
  <c r="I17" i="1"/>
  <c r="M125" i="3"/>
  <c r="L125" i="3"/>
  <c r="K125" i="3"/>
  <c r="J125" i="3"/>
  <c r="I125" i="3"/>
  <c r="H125" i="3"/>
  <c r="G125" i="3"/>
  <c r="F125" i="3"/>
  <c r="D125" i="3"/>
  <c r="N125" i="3"/>
  <c r="E129" i="3"/>
  <c r="E131" i="3" s="1"/>
  <c r="N130" i="3"/>
  <c r="M190" i="3"/>
  <c r="M191" i="3" s="1"/>
  <c r="L190" i="3"/>
  <c r="L191" i="3" s="1"/>
  <c r="K190" i="3"/>
  <c r="K191" i="3" s="1"/>
  <c r="J190" i="3"/>
  <c r="J191" i="3" s="1"/>
  <c r="I190" i="3"/>
  <c r="I191" i="3" s="1"/>
  <c r="H190" i="3"/>
  <c r="H191" i="3" s="1"/>
  <c r="G190" i="3"/>
  <c r="G191" i="3" s="1"/>
  <c r="F190" i="3"/>
  <c r="F191" i="3" s="1"/>
  <c r="E190" i="3"/>
  <c r="E191" i="3" s="1"/>
  <c r="D190" i="3"/>
  <c r="D191" i="3" s="1"/>
  <c r="N189" i="3"/>
  <c r="N188" i="3"/>
  <c r="M184" i="3"/>
  <c r="M185" i="3" s="1"/>
  <c r="L184" i="3"/>
  <c r="L185" i="3" s="1"/>
  <c r="K184" i="3"/>
  <c r="K185" i="3" s="1"/>
  <c r="J184" i="3"/>
  <c r="J185" i="3" s="1"/>
  <c r="I184" i="3"/>
  <c r="I185" i="3" s="1"/>
  <c r="H184" i="3"/>
  <c r="H185" i="3" s="1"/>
  <c r="G184" i="3"/>
  <c r="G185" i="3" s="1"/>
  <c r="F184" i="3"/>
  <c r="F185" i="3" s="1"/>
  <c r="E184" i="3"/>
  <c r="E185" i="3" s="1"/>
  <c r="D184" i="3"/>
  <c r="D185" i="3" s="1"/>
  <c r="N183" i="3"/>
  <c r="N182" i="3"/>
  <c r="M135" i="3"/>
  <c r="L135" i="3"/>
  <c r="K135" i="3"/>
  <c r="J135" i="3"/>
  <c r="I135" i="3"/>
  <c r="H135" i="3"/>
  <c r="G135" i="3"/>
  <c r="F135" i="3"/>
  <c r="E135" i="3"/>
  <c r="D135" i="3"/>
  <c r="N134" i="3"/>
  <c r="N133" i="3"/>
  <c r="M131" i="3"/>
  <c r="L131" i="3"/>
  <c r="K131" i="3"/>
  <c r="J131" i="3"/>
  <c r="I131" i="3"/>
  <c r="H131" i="3"/>
  <c r="G131" i="3"/>
  <c r="F131" i="3"/>
  <c r="D131" i="3"/>
  <c r="M66" i="3"/>
  <c r="L66" i="3"/>
  <c r="K66" i="3"/>
  <c r="J66" i="3"/>
  <c r="I66" i="3"/>
  <c r="H66" i="3"/>
  <c r="G66" i="3"/>
  <c r="F66" i="3"/>
  <c r="E66" i="3"/>
  <c r="D66" i="3"/>
  <c r="M65" i="3"/>
  <c r="L65" i="3"/>
  <c r="K65" i="3"/>
  <c r="J65" i="3"/>
  <c r="I65" i="3"/>
  <c r="H65" i="3"/>
  <c r="G65" i="3"/>
  <c r="F65" i="3"/>
  <c r="E65" i="3"/>
  <c r="D65" i="3"/>
  <c r="N64" i="3"/>
  <c r="N63" i="3"/>
  <c r="N62" i="3"/>
  <c r="M11" i="3"/>
  <c r="L11" i="3"/>
  <c r="K11" i="3"/>
  <c r="J11" i="3"/>
  <c r="I11" i="3"/>
  <c r="H11" i="3"/>
  <c r="G11" i="3"/>
  <c r="F11" i="3"/>
  <c r="E11" i="3"/>
  <c r="D11" i="3"/>
  <c r="N10" i="3"/>
  <c r="N9" i="3"/>
  <c r="N8" i="3"/>
  <c r="M7" i="3"/>
  <c r="L7" i="3"/>
  <c r="K7" i="3"/>
  <c r="J7" i="3"/>
  <c r="I7" i="3"/>
  <c r="H7" i="3"/>
  <c r="G7" i="3"/>
  <c r="F7" i="3"/>
  <c r="E7" i="3"/>
  <c r="D7" i="3"/>
  <c r="N6" i="3"/>
  <c r="N5" i="3"/>
  <c r="N129" i="3" l="1"/>
  <c r="N131" i="3" s="1"/>
  <c r="N66" i="3"/>
  <c r="N135" i="3"/>
  <c r="U18" i="1"/>
  <c r="U8" i="1" s="1"/>
  <c r="U58" i="1" s="1"/>
  <c r="W18" i="1"/>
  <c r="W8" i="1" s="1"/>
  <c r="W58" i="1" s="1"/>
  <c r="O18" i="1"/>
  <c r="O8" i="1" s="1"/>
  <c r="O58" i="1" s="1"/>
  <c r="M18" i="1"/>
  <c r="M8" i="1" s="1"/>
  <c r="M58" i="1" s="1"/>
  <c r="S18" i="1"/>
  <c r="S8" i="1" s="1"/>
  <c r="S58" i="1" s="1"/>
  <c r="Q18" i="1"/>
  <c r="Q8" i="1" s="1"/>
  <c r="Q58" i="1" s="1"/>
  <c r="K18" i="1"/>
  <c r="K8" i="1" s="1"/>
  <c r="K58" i="1" s="1"/>
  <c r="I18" i="1"/>
  <c r="N11" i="3"/>
  <c r="E125" i="3"/>
  <c r="N190" i="3"/>
  <c r="N191" i="3" s="1"/>
  <c r="N7" i="3"/>
  <c r="N184" i="3"/>
  <c r="I8" i="1" l="1"/>
  <c r="I58" i="1" s="1"/>
  <c r="G10" i="1"/>
  <c r="G12" i="1"/>
  <c r="G13" i="1"/>
  <c r="G14" i="1"/>
  <c r="G15" i="1"/>
  <c r="G16" i="1"/>
  <c r="G17" i="1"/>
  <c r="G18" i="1" l="1"/>
  <c r="G8" i="1" s="1"/>
  <c r="G58" i="1" l="1"/>
  <c r="C63" i="1" s="1"/>
  <c r="C64" i="1" s="1"/>
</calcChain>
</file>

<file path=xl/sharedStrings.xml><?xml version="1.0" encoding="utf-8"?>
<sst xmlns="http://schemas.openxmlformats.org/spreadsheetml/2006/main" count="731" uniqueCount="217">
  <si>
    <t>№ п\п</t>
  </si>
  <si>
    <t>Наименование индикатора</t>
  </si>
  <si>
    <t>Единица измерения</t>
  </si>
  <si>
    <t>Условия оценки -</t>
  </si>
  <si>
    <t>5-бальная система</t>
  </si>
  <si>
    <t>Удельный вес</t>
  </si>
  <si>
    <t>1. Планирование бюджета</t>
  </si>
  <si>
    <t>1.1.</t>
  </si>
  <si>
    <t>да/нет</t>
  </si>
  <si>
    <t>1.2.</t>
  </si>
  <si>
    <t>Своевременность принятия решения о бюджете</t>
  </si>
  <si>
    <t>1.3.</t>
  </si>
  <si>
    <t>1.4.</t>
  </si>
  <si>
    <t>1.5.</t>
  </si>
  <si>
    <t>%</t>
  </si>
  <si>
    <t>1.6.</t>
  </si>
  <si>
    <t>1.7.</t>
  </si>
  <si>
    <t>1.8.</t>
  </si>
  <si>
    <t>1.9.</t>
  </si>
  <si>
    <t>Итого по разделу 1</t>
  </si>
  <si>
    <t>2. Исполнение бюджета</t>
  </si>
  <si>
    <t>2.1.</t>
  </si>
  <si>
    <t>Количество изменений, внесенных в решение о бюджете муниципального образования в отчетном финансовом году</t>
  </si>
  <si>
    <t>количество изменений, внесенных в решение о бюджете</t>
  </si>
  <si>
    <t>2.2.</t>
  </si>
  <si>
    <t>2.3.</t>
  </si>
  <si>
    <t>2.4.</t>
  </si>
  <si>
    <t>2.5.</t>
  </si>
  <si>
    <t>2.6.</t>
  </si>
  <si>
    <t>Темп роста поступлений налоговых доходов бюджета муниципального образования к соответствующему периоду прошлого года</t>
  </si>
  <si>
    <t>2.7.</t>
  </si>
  <si>
    <t>2.8.</t>
  </si>
  <si>
    <t>Отношение сумм финансовых нарушений согласно предписаниям (представлениям), выявленных по актам ревизии, к расходам бюджета муниципального образования</t>
  </si>
  <si>
    <t>2.9.</t>
  </si>
  <si>
    <t>Случаи отвлечения остатков целевых средств муниципальными образованиями в отчетном финансовом году</t>
  </si>
  <si>
    <t>Количество кварталов в отчетном финансовом году, в которые муниципальными образованиями производилось отвлечение остатков целевых средств</t>
  </si>
  <si>
    <t>2.10.</t>
  </si>
  <si>
    <t>2.11.</t>
  </si>
  <si>
    <t>да/ нет</t>
  </si>
  <si>
    <t>достигается/не достигается</t>
  </si>
  <si>
    <t>Итого по разделу 2</t>
  </si>
  <si>
    <t>3. Открытость бюджетного процесса</t>
  </si>
  <si>
    <t>3.1.</t>
  </si>
  <si>
    <t>3.2.</t>
  </si>
  <si>
    <t>3.3.</t>
  </si>
  <si>
    <t>3.4.</t>
  </si>
  <si>
    <t>проводятся/</t>
  </si>
  <si>
    <t>1 - проводятся</t>
  </si>
  <si>
    <t>3.5.</t>
  </si>
  <si>
    <t>3.6.</t>
  </si>
  <si>
    <t>3.7.</t>
  </si>
  <si>
    <t>3.8.</t>
  </si>
  <si>
    <t>Итого по разделу 3</t>
  </si>
  <si>
    <t>4. Оказание муниципальных услуг</t>
  </si>
  <si>
    <t>4.1.</t>
  </si>
  <si>
    <t>Наличие реестра муниципальных услуг</t>
  </si>
  <si>
    <t>наличие/ отсутствие</t>
  </si>
  <si>
    <t>4.2.</t>
  </si>
  <si>
    <t>Соответствие реестра муниципальных услуг вопросам местного значения</t>
  </si>
  <si>
    <t>4.3.</t>
  </si>
  <si>
    <t>Наличие муниципального правового акта, устанавливающего административные  регламенты (требования к качеству) предоставления муниципальных услуг включенных в реестр</t>
  </si>
  <si>
    <t>4.4.</t>
  </si>
  <si>
    <t>4.5.</t>
  </si>
  <si>
    <t>Итого по разделу 4</t>
  </si>
  <si>
    <t>Итого</t>
  </si>
  <si>
    <t>Кондинское</t>
  </si>
  <si>
    <t>Куминский</t>
  </si>
  <si>
    <t>Луговой</t>
  </si>
  <si>
    <t>Междуреченский</t>
  </si>
  <si>
    <t>Мортка</t>
  </si>
  <si>
    <t>Леуши</t>
  </si>
  <si>
    <t>Мулымья</t>
  </si>
  <si>
    <t>Болчары</t>
  </si>
  <si>
    <t>Половинка</t>
  </si>
  <si>
    <t>Шугур</t>
  </si>
  <si>
    <t>Баллы</t>
  </si>
  <si>
    <t>Расчет оценки</t>
  </si>
  <si>
    <t>1 - до 1 января очередного финансового года;
0 - после 1 января очередного финансового года</t>
  </si>
  <si>
    <t>1 - наличие
0 - отсутствие</t>
  </si>
  <si>
    <t xml:space="preserve">Доля расходов бюджета муниципального образования, формируемых в рамках муниципальных программ в общем объеме расходов бюджета </t>
  </si>
  <si>
    <t>3 - 100%
2 - 85-95%
1 - 65-85%
0 - менее 65%</t>
  </si>
  <si>
    <t>Соблюдение сроков и качества представляемой в Комитет по финансам отчетности, информации по запросам</t>
  </si>
  <si>
    <t>5 - в срок;
4 -  с отклонением от установленного срока сдачи более чем на 1 день;
3 - с отклонением от установленного срока сдачи более чем на 2 дня;
2 - с отклонением от установленного срока сдачи более чем на 3 дня;
1 - с отклонением от установленного срока сдачи более чем на 4 дня;
0 - с отклонением от установленного срока сдачи более чем на 5 дней</t>
  </si>
  <si>
    <t>3 - без замечаний
1 - с замечаниями</t>
  </si>
  <si>
    <t>Соблюдение норматива формирования расходов на содержание органов местного самоуправления, установленного постановлением Правительства Ханты-Мансийского автономного округа - Югры от 06 августа 2010 года № 191-п «О нормативах формирования расходов на содержание органов местного самоуправления Ханты-Мансийского автономного округа - Югры» для поселения</t>
  </si>
  <si>
    <t>3 - соблюдение
0 - несоблюдение</t>
  </si>
  <si>
    <t>Темп роста поступлений неналоговых доходов бюджета муниципального образования к соответствующему периоду прошлого года</t>
  </si>
  <si>
    <t>1 - отсутствие
0 - наличие</t>
  </si>
  <si>
    <t xml:space="preserve">1 - достигается
0 - не достигается
</t>
  </si>
  <si>
    <t>размещается/не размещается</t>
  </si>
  <si>
    <t>1 - размещается
0 - не размещается</t>
  </si>
  <si>
    <t>1 - размещается  
0 - не размещается</t>
  </si>
  <si>
    <t>2 - размещается
0 - не размещается</t>
  </si>
  <si>
    <t>проводятся/ не проводятся</t>
  </si>
  <si>
    <t>1 - проводятся
0 - не проводятся</t>
  </si>
  <si>
    <t>2 - соответствует;
1 - частично соответствует;
0 - не соответствует</t>
  </si>
  <si>
    <t>соответствует/не соответствует</t>
  </si>
  <si>
    <t>2 - наличие
0 - отсутствие</t>
  </si>
  <si>
    <t>Темп роста поступлений налоговых (неналоговых) доходов бюджета муниципального образования к соответствующему периоду прошлого года (пункты 2.5. и 2.6.)</t>
  </si>
  <si>
    <t>Налоговые</t>
  </si>
  <si>
    <t>Неналоговые</t>
  </si>
  <si>
    <t>2015/2014</t>
  </si>
  <si>
    <t>2014/2013</t>
  </si>
  <si>
    <t>Финансовые нарушения по актам КСП, КРО в 2015 году</t>
  </si>
  <si>
    <t>Всего расходы</t>
  </si>
  <si>
    <t>Доля %</t>
  </si>
  <si>
    <t>Финансовые нарушения по актам КСП в 2014 году</t>
  </si>
  <si>
    <t>Доля расходов бюджета муниципального образования, формируемых в рамках целевых программ в общем объеме расходов бюджета (за исключением расходов, осуществляемых за счет иных межбюджетных трансфертов, предоставляемых в рамках целевых программ Ханты-Мансийского автономного округа – Югры и муниципального образования Кондинский район) (пункт 1.5.)</t>
  </si>
  <si>
    <t>2015 год</t>
  </si>
  <si>
    <t>Непрограммные расходы</t>
  </si>
  <si>
    <t>Расходы в рамках программ</t>
  </si>
  <si>
    <t>Доля расходов в рамках программ</t>
  </si>
  <si>
    <t>2014 год</t>
  </si>
  <si>
    <t>Финансовые нарушения по актам КСП, КРО в 2016 году</t>
  </si>
  <si>
    <t>2016 год</t>
  </si>
  <si>
    <t>2016/2015</t>
  </si>
  <si>
    <t>бюджетый эффект от реализации меропр доходы</t>
  </si>
  <si>
    <t>полученный бюджетный эффект расходы</t>
  </si>
  <si>
    <t>бюджетый эффект от реализации меропр расходы</t>
  </si>
  <si>
    <t>полученный бюджетный эффект доходы</t>
  </si>
  <si>
    <t>Достигнутый бюджетный эффект от реализации Плана мероприятий по росту доходов, оптимизации расходов бюджета и совершенствованию долговой политики муниципального образования п 1.9</t>
  </si>
  <si>
    <t>достигнутый бюджетный эффект</t>
  </si>
  <si>
    <t>Темп роста поступлений налоговых (неналоговых) доходов бюджета муниципального образования к соответствующему периоду прошлого года (пункты 2.6. и 2.7.)</t>
  </si>
  <si>
    <t>Отношение сумм финансовых нарушений согласно предписаниям (представлениям), выявленных по актам ревизии, к расходам бюджета муниципального образования (пункт 2.8.)</t>
  </si>
  <si>
    <t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t>
  </si>
  <si>
    <t>средний балл</t>
  </si>
  <si>
    <t>Финансовые нарушения по актам КСП, КРО в 2017 году</t>
  </si>
  <si>
    <t>2017 год</t>
  </si>
  <si>
    <t>2017/2016</t>
  </si>
  <si>
    <t>Темп роста поступлений налоговых (неналоговых) доходов бюджета муниципального образования к соответствующему периоду прошлого года (пункты 2.6. и 2.7.) (без акциз 103)</t>
  </si>
  <si>
    <t>2018/2017</t>
  </si>
  <si>
    <t>Финансовые нарушения по актам КСП, КРО в 2018 году</t>
  </si>
  <si>
    <t>2018 год</t>
  </si>
  <si>
    <t>1</t>
  </si>
  <si>
    <t>2019/2018</t>
  </si>
  <si>
    <t>Финансовые нарушения по актам КСП, КРО в 2019 году</t>
  </si>
  <si>
    <t>2019 год</t>
  </si>
  <si>
    <t xml:space="preserve">Темп роста поступлений доходов бюджета по земельному налогу и налогу на имущество муниципального образования к соответствующему периоду </t>
  </si>
  <si>
    <t xml:space="preserve"> %</t>
  </si>
  <si>
    <t>Темп роста поступлений доходов бюджета от оказания платных услуг и прочих поступлений от использования имущества муниципального образования к соответствующему периоду прошлого года</t>
  </si>
  <si>
    <t>Принятие решения о бюджете с учетом полученных рекомендаций согласно заключению на проект бюджета комитета по финансам и налоговой политики администрации Кондинского района (Департамента финансов Ханты - Мансийского автономного округа - Югры)</t>
  </si>
  <si>
    <t>1-замечания устранены,решение о бюджете принято, с учетом, полученных рекомендаций;                0 - замечания не устранены, решение о бюджете принято без учета, полученных рекомендаций</t>
  </si>
  <si>
    <t>Темп роста поступлений доходов бюджета по земельному налогу и налогу на имущество муниципального образования к соответствующему периоду прошлого года</t>
  </si>
  <si>
    <t>3 - отвлечение не производилось;
2 - отвлечение производилось не более 1 раза;
1 - отвлечение производилось не более 2 раз;
0 - отвлечение производилось 3 раза и более.</t>
  </si>
  <si>
    <t>2.12.</t>
  </si>
  <si>
    <t>Отсутствие объема просроченной кредиторской задолженности бюджета муниципального образования к общему объему расходов бюджета муниципального образования</t>
  </si>
  <si>
    <t xml:space="preserve">1 - отсутствие;
0 - наличие;
</t>
  </si>
  <si>
    <t>2.13.</t>
  </si>
  <si>
    <t>Отсутствие просроченной кредиторской задолженности бюджета муниципального образования по выплате заработной платы за счет средств местного бюджета</t>
  </si>
  <si>
    <t xml:space="preserve">2.14.
</t>
  </si>
  <si>
    <t>Достижение целевых значений показателей оплаты труда работников бюджетной сферы в соответствии с указами Президента Российской Федерации</t>
  </si>
  <si>
    <t>2.15.</t>
  </si>
  <si>
    <t xml:space="preserve">Наличие бюджетных мер  принуждения, примененных в течение отчетного финансового года </t>
  </si>
  <si>
    <t>Размещение на официальном сайте органов местного самоуправления Кондинского района Ханты-Мансийского автономного округа - Югры отчета об исполнении бюджета за отчетный финансовый год</t>
  </si>
  <si>
    <t>Проведение внешней проверки отчета об исполнении бюджета муниципального образования в отчетном финансовом году контрольным органом</t>
  </si>
  <si>
    <t>Ежемесячное размещение на официальном сайте органов местного самоуправления Кондинского района Ханты-Мансийского автономного округа - Югры отчетов об исполнении бюджета муниципального образования</t>
  </si>
  <si>
    <t>Ведение на официальном сайте органов местного самоуправления Кондинского района Ханты-Мансийского автономного округа - Югры раздела «Бюджет для граждан»</t>
  </si>
  <si>
    <t xml:space="preserve">Информация, размещенная на официальном сайте органов местного самоуправления Кондинского района Ханты-Мансийского автономного округа - Югры в разделе «Бюджет для граждан» изложена в доступной форме, содержит схемы, графики, слайды и т.д.  </t>
  </si>
  <si>
    <t>Реализация проектов инициативного бюджетирования на территории муниципального образования</t>
  </si>
  <si>
    <t>3.9.</t>
  </si>
  <si>
    <t>Количество реализованных проектов</t>
  </si>
  <si>
    <t>штук</t>
  </si>
  <si>
    <t>3.10.</t>
  </si>
  <si>
    <t>Число жителей, принявших участие в реализации проектов (подтвержденное фото, видеофиксацией)</t>
  </si>
  <si>
    <t>человек</t>
  </si>
  <si>
    <t>3.11.</t>
  </si>
  <si>
    <t>1 - наличие;                     0 - отсутствие</t>
  </si>
  <si>
    <t>3.12.</t>
  </si>
  <si>
    <t>Финансовое участие жителей в реализации проекта, подтвержденное платежными поручениями</t>
  </si>
  <si>
    <t>доля финансового вклада в стоимость проекта</t>
  </si>
  <si>
    <t>3 - 5% и более;                2 - от 1% до 5%;                1 - от 0,1% до 1%;            0 - 0%</t>
  </si>
  <si>
    <t>Достижение целевых значений показателей оказания муниципальных услуг в электронном виде, в рамках реализации Указа Президента Российской Федерации от 07 мая 2012 года № 601 "Об основных направлениях совершенствования системы государственного управления"</t>
  </si>
  <si>
    <t>достигается/ не достигается</t>
  </si>
  <si>
    <t>Достижение целевых показателей оказания муниципальных услуг через муниципальное бюджетное учреждение Кондинского района "Многофункциональный центр предоставления государственных и муниципальных услуг" в рамках реализации Указа Президента Российской Федерации от 07 мая 2012 года № 601 "Об основных направлениях совершенствования системы государственного управления"</t>
  </si>
  <si>
    <t>Земельный налог и налог на имущество ФЛ</t>
  </si>
  <si>
    <t>Трудовое участие жителей в реализации проекта, подтверженное протоколом, фото, видео фиксацией</t>
  </si>
  <si>
    <t>3 - 10 проетов и более;  
 2 - от 5 до 10 пректов;    
1 - от 1 до 5 проектов;    
0 - 0 пректов</t>
  </si>
  <si>
    <t>3 - 50 человек и более;    
2 - от 20 до 50 человек;  
1 - от 1 до 20 человек</t>
  </si>
  <si>
    <t>Размещение на официальном сайте органов местного самоуправления Кондинского района Ханты-Мансийского автономного округа - Югры решения о  бюджете за отчетный финансовый год и изменений в решение</t>
  </si>
  <si>
    <t>Формирование проекта местного бюджета в соответствии с бюджетным законодательством</t>
  </si>
  <si>
    <t xml:space="preserve">1 - без нарушений 
и в срок;
0,5 - заключение комитета по финансам и налоговой политики администрации Кондинского района (Департамента финансов Ханты-Мансийского автономного 
округа - Югры) 
на проект бюджета содержит замечания и указание на несоответствие проекта действующему законодательству;
0 - с нарушениями 
и не в срок
</t>
  </si>
  <si>
    <t>3 - выше 95%;
2 - от 60% до 95%;
1 - от 30% до 60%;
0 -  от 0% до 30 %</t>
  </si>
  <si>
    <t>Наличие нормативного правового акта о разработке, реализации и мониторинге эффективности реализации программ муниципального образования,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 с действующим муниципальным правовым актом</t>
  </si>
  <si>
    <t>Мониторинг эффективности реализации программ муниципального образования (наличие доклада (отчета) о проведенном анализе реализации муниципальных программ)</t>
  </si>
  <si>
    <t xml:space="preserve">3 - в срок 
и в соответствие запросу;
2 - в срок, но 
с уточнением данных;
0 - не в срок 
и не в соответствие запросу
</t>
  </si>
  <si>
    <t>Соблюдение сроков  представления в комитет по финансам и налоговой политики администрации Кондинского района годовой бюджетной отчетности</t>
  </si>
  <si>
    <t>Качество представляемой годовой бюджетной отчетности в Комитет по финансам и налоговой политики администрации Кондинского района</t>
  </si>
  <si>
    <t xml:space="preserve">3 - выше 15%;
2 - от 10% до 15%;
1 - от 5% до 10%;
0,5 - от 0,1% до 5%
0 - отсутствие роста
</t>
  </si>
  <si>
    <t>3 - выше 20%;
2 - от 10 % до 20%;
1 - от 0,1% до 10%;
0 - отсутствие роста</t>
  </si>
  <si>
    <t xml:space="preserve">3 - отсутствие нарушений;
0 - наличие нарушений
</t>
  </si>
  <si>
    <t>3 - 4 изменения;
2 - от 5 до 8 изменений;
1 - от 9 до 12 изменений;
0 - более 12 изменений</t>
  </si>
  <si>
    <t>1 - реализуются;            
0 - не реализуются</t>
  </si>
  <si>
    <t>3 - 10 проетов и более;  
2 - от 5 до 10 пректов;   
1 - от 1 до 5 проектов;   
0 - 0 пректов</t>
  </si>
  <si>
    <t>1 - наличие;                    
0 - отсутствие</t>
  </si>
  <si>
    <t>3 - 5% и более;               
2 - от 1% до 5%;                1 - от 0,1% до 1%;            
0 - 0%</t>
  </si>
  <si>
    <t>2020/2019</t>
  </si>
  <si>
    <t>Финансовые нарушения по актам КСП, КРО в 2020 году</t>
  </si>
  <si>
    <t>2020 год</t>
  </si>
  <si>
    <t>ИБ 2019 год</t>
  </si>
  <si>
    <t>ИБ 2020 год</t>
  </si>
  <si>
    <t>0,5</t>
  </si>
  <si>
    <t xml:space="preserve">2 - достигается;                1 - частично достигается;                     
0 - не достигается               </t>
  </si>
  <si>
    <t xml:space="preserve">2 - достигается;                1 - частично достигается;  
0 - не достигается               </t>
  </si>
  <si>
    <t>2021/2020</t>
  </si>
  <si>
    <t>2021 год</t>
  </si>
  <si>
    <t>ИБ 2021 год</t>
  </si>
  <si>
    <t>Прочие поступления (11109)</t>
  </si>
  <si>
    <t>Финансовые нарушения по актам КСП, КРО в 2021 году</t>
  </si>
  <si>
    <t xml:space="preserve">Прилож 4 </t>
  </si>
  <si>
    <t>да</t>
  </si>
  <si>
    <t>данные из заявки</t>
  </si>
  <si>
    <t>Расчет оценки качества организации и осуществления бюджетного процесса органами местного самоуправления городских и сельских поселений Кондинского района за 2021 год</t>
  </si>
  <si>
    <t>3</t>
  </si>
  <si>
    <t>Наличие результатов ежегодной оценки эффективности налоговых расходов муниципального образования в соответствии с Общими требованиями к оценке налоговых расходов субъектов Российской Федерации и муниципальных образований, утвержденными постановлением Правительства Российской Федерации от 22 июня 2019 года № 796</t>
  </si>
  <si>
    <t>Темп роста поступлений доходов бюджета от прочих поступлений от использования имущества муниципального образования к соответствующему периоду прошлого года</t>
  </si>
  <si>
    <t>Наличие муниципального правового акта об утверждении Плана мероприятий по росту доходов, оптимизации расходов бюджета и совершенствованию долговой политики муниципального образования</t>
  </si>
  <si>
    <t>Достигнутый бюджетный эффект от реализации Плана мероприятий по росту доходов, оптимизации расходов бюджета и совершенствованию долговой политики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</si>
</sst>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\ _₽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/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" fontId="0" fillId="0" borderId="6" xfId="0" applyNumberFormat="1" applyBorder="1"/>
    <xf numFmtId="0" fontId="0" fillId="0" borderId="0" xfId="0" applyAlignment="1"/>
    <xf numFmtId="0" fontId="3" fillId="0" borderId="5" xfId="0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0" fontId="3" fillId="0" borderId="1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4" fontId="0" fillId="0" borderId="0" xfId="0" applyNumberFormat="1"/>
    <xf numFmtId="0" fontId="7" fillId="0" borderId="0" xfId="0" applyFont="1"/>
    <xf numFmtId="0" fontId="3" fillId="0" borderId="0" xfId="0" applyFont="1" applyAlignment="1">
      <alignment wrapText="1"/>
    </xf>
    <xf numFmtId="0" fontId="5" fillId="0" borderId="0" xfId="0" applyNumberFormat="1" applyFont="1"/>
    <xf numFmtId="10" fontId="3" fillId="0" borderId="14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2" borderId="0" xfId="0" applyFill="1"/>
    <xf numFmtId="0" fontId="3" fillId="0" borderId="7" xfId="0" applyFont="1" applyFill="1" applyBorder="1" applyAlignment="1">
      <alignment horizontal="center" vertical="center"/>
    </xf>
    <xf numFmtId="0" fontId="0" fillId="0" borderId="0" xfId="0" applyFill="1"/>
    <xf numFmtId="4" fontId="3" fillId="0" borderId="6" xfId="0" applyNumberFormat="1" applyFont="1" applyFill="1" applyBorder="1" applyAlignment="1">
      <alignment horizontal="right" vertical="center"/>
    </xf>
    <xf numFmtId="4" fontId="8" fillId="0" borderId="6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6" xfId="0" applyNumberFormat="1" applyFill="1" applyBorder="1"/>
    <xf numFmtId="4" fontId="3" fillId="0" borderId="11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/>
    <xf numFmtId="4" fontId="3" fillId="0" borderId="14" xfId="0" applyNumberFormat="1" applyFont="1" applyFill="1" applyBorder="1"/>
    <xf numFmtId="4" fontId="0" fillId="0" borderId="16" xfId="0" applyNumberFormat="1" applyFill="1" applyBorder="1"/>
    <xf numFmtId="164" fontId="0" fillId="0" borderId="17" xfId="0" applyNumberFormat="1" applyFill="1" applyBorder="1"/>
    <xf numFmtId="0" fontId="0" fillId="0" borderId="22" xfId="0" applyFill="1" applyBorder="1"/>
    <xf numFmtId="10" fontId="3" fillId="0" borderId="22" xfId="0" applyNumberFormat="1" applyFont="1" applyFill="1" applyBorder="1"/>
    <xf numFmtId="2" fontId="3" fillId="0" borderId="31" xfId="0" applyNumberFormat="1" applyFont="1" applyFill="1" applyBorder="1"/>
    <xf numFmtId="10" fontId="3" fillId="0" borderId="30" xfId="0" applyNumberFormat="1" applyFont="1" applyFill="1" applyBorder="1"/>
    <xf numFmtId="2" fontId="0" fillId="0" borderId="1" xfId="0" applyNumberFormat="1" applyFont="1" applyFill="1" applyBorder="1"/>
    <xf numFmtId="0" fontId="0" fillId="0" borderId="0" xfId="0" applyFill="1" applyBorder="1"/>
    <xf numFmtId="0" fontId="3" fillId="0" borderId="0" xfId="0" applyFont="1" applyFill="1" applyBorder="1"/>
    <xf numFmtId="10" fontId="3" fillId="0" borderId="0" xfId="0" applyNumberFormat="1" applyFont="1" applyFill="1" applyBorder="1"/>
    <xf numFmtId="2" fontId="3" fillId="0" borderId="0" xfId="0" applyNumberFormat="1" applyFont="1" applyFill="1" applyBorder="1"/>
    <xf numFmtId="4" fontId="0" fillId="0" borderId="11" xfId="0" applyNumberFormat="1" applyFill="1" applyBorder="1"/>
    <xf numFmtId="4" fontId="0" fillId="0" borderId="9" xfId="0" applyNumberFormat="1" applyFont="1" applyFill="1" applyBorder="1"/>
    <xf numFmtId="164" fontId="3" fillId="0" borderId="22" xfId="0" applyNumberFormat="1" applyFont="1" applyFill="1" applyBorder="1"/>
    <xf numFmtId="49" fontId="3" fillId="0" borderId="0" xfId="0" applyNumberFormat="1" applyFont="1" applyFill="1" applyBorder="1"/>
    <xf numFmtId="2" fontId="0" fillId="0" borderId="0" xfId="0" applyNumberFormat="1" applyFont="1" applyFill="1" applyBorder="1"/>
    <xf numFmtId="2" fontId="3" fillId="0" borderId="1" xfId="0" applyNumberFormat="1" applyFont="1" applyFill="1" applyBorder="1"/>
    <xf numFmtId="4" fontId="0" fillId="0" borderId="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wrapText="1"/>
    </xf>
    <xf numFmtId="10" fontId="3" fillId="0" borderId="34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4" fontId="0" fillId="0" borderId="21" xfId="0" applyNumberFormat="1" applyFill="1" applyBorder="1"/>
    <xf numFmtId="4" fontId="0" fillId="0" borderId="27" xfId="0" applyNumberFormat="1" applyFill="1" applyBorder="1"/>
    <xf numFmtId="4" fontId="0" fillId="0" borderId="6" xfId="0" applyNumberFormat="1" applyFont="1" applyFill="1" applyBorder="1"/>
    <xf numFmtId="0" fontId="0" fillId="0" borderId="0" xfId="0" applyFont="1"/>
    <xf numFmtId="4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/>
    <xf numFmtId="4" fontId="4" fillId="0" borderId="6" xfId="0" applyNumberFormat="1" applyFont="1" applyFill="1" applyBorder="1" applyAlignment="1">
      <alignment horizontal="right" vertical="center"/>
    </xf>
    <xf numFmtId="10" fontId="3" fillId="0" borderId="31" xfId="0" applyNumberFormat="1" applyFont="1" applyFill="1" applyBorder="1"/>
    <xf numFmtId="2" fontId="0" fillId="0" borderId="2" xfId="0" applyNumberFormat="1" applyFont="1" applyFill="1" applyBorder="1"/>
    <xf numFmtId="10" fontId="3" fillId="0" borderId="6" xfId="0" applyNumberFormat="1" applyFont="1" applyFill="1" applyBorder="1"/>
    <xf numFmtId="2" fontId="3" fillId="0" borderId="2" xfId="0" applyNumberFormat="1" applyFont="1" applyFill="1" applyBorder="1"/>
    <xf numFmtId="2" fontId="3" fillId="0" borderId="6" xfId="0" applyNumberFormat="1" applyFont="1" applyFill="1" applyBorder="1"/>
    <xf numFmtId="0" fontId="0" fillId="0" borderId="4" xfId="0" applyFont="1" applyFill="1" applyBorder="1"/>
    <xf numFmtId="0" fontId="0" fillId="0" borderId="35" xfId="0" applyFont="1" applyFill="1" applyBorder="1"/>
    <xf numFmtId="0" fontId="0" fillId="0" borderId="36" xfId="0" applyFont="1" applyFill="1" applyBorder="1"/>
    <xf numFmtId="0" fontId="0" fillId="0" borderId="37" xfId="0" applyFill="1" applyBorder="1"/>
    <xf numFmtId="0" fontId="0" fillId="0" borderId="35" xfId="0" applyFill="1" applyBorder="1"/>
    <xf numFmtId="0" fontId="3" fillId="0" borderId="38" xfId="0" applyFont="1" applyFill="1" applyBorder="1"/>
    <xf numFmtId="0" fontId="0" fillId="0" borderId="39" xfId="0" applyFill="1" applyBorder="1"/>
    <xf numFmtId="0" fontId="3" fillId="0" borderId="40" xfId="0" applyFont="1" applyFill="1" applyBorder="1"/>
    <xf numFmtId="49" fontId="3" fillId="0" borderId="40" xfId="0" applyNumberFormat="1" applyFont="1" applyFill="1" applyBorder="1"/>
    <xf numFmtId="49" fontId="3" fillId="0" borderId="41" xfId="0" applyNumberFormat="1" applyFont="1" applyFill="1" applyBorder="1"/>
    <xf numFmtId="49" fontId="3" fillId="0" borderId="35" xfId="0" applyNumberFormat="1" applyFont="1" applyFill="1" applyBorder="1"/>
    <xf numFmtId="0" fontId="0" fillId="0" borderId="42" xfId="0" applyFill="1" applyBorder="1"/>
    <xf numFmtId="0" fontId="3" fillId="0" borderId="41" xfId="0" applyFont="1" applyFill="1" applyBorder="1"/>
    <xf numFmtId="0" fontId="3" fillId="0" borderId="35" xfId="0" applyFont="1" applyFill="1" applyBorder="1"/>
    <xf numFmtId="0" fontId="0" fillId="5" borderId="0" xfId="0" applyFill="1"/>
    <xf numFmtId="0" fontId="1" fillId="5" borderId="6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wrapText="1"/>
    </xf>
    <xf numFmtId="0" fontId="0" fillId="0" borderId="0" xfId="0"/>
    <xf numFmtId="0" fontId="5" fillId="0" borderId="0" xfId="0" applyFont="1"/>
    <xf numFmtId="0" fontId="5" fillId="0" borderId="0" xfId="0" applyNumberFormat="1" applyFont="1"/>
    <xf numFmtId="49" fontId="3" fillId="0" borderId="6" xfId="0" applyNumberFormat="1" applyFont="1" applyFill="1" applyBorder="1"/>
    <xf numFmtId="0" fontId="3" fillId="0" borderId="6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0" fillId="0" borderId="6" xfId="0" applyFont="1" applyFill="1" applyBorder="1"/>
    <xf numFmtId="0" fontId="0" fillId="6" borderId="0" xfId="0" applyFill="1"/>
    <xf numFmtId="1" fontId="0" fillId="6" borderId="0" xfId="0" applyNumberFormat="1" applyFill="1"/>
    <xf numFmtId="1" fontId="0" fillId="2" borderId="0" xfId="0" applyNumberFormat="1" applyFill="1"/>
    <xf numFmtId="4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vertical="center"/>
    </xf>
    <xf numFmtId="0" fontId="3" fillId="3" borderId="0" xfId="0" applyFont="1" applyFill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vertical="center"/>
    </xf>
    <xf numFmtId="0" fontId="6" fillId="0" borderId="0" xfId="0" applyFont="1"/>
    <xf numFmtId="0" fontId="4" fillId="2" borderId="0" xfId="0" applyFont="1" applyFill="1"/>
    <xf numFmtId="0" fontId="3" fillId="0" borderId="0" xfId="0" applyFont="1" applyAlignment="1">
      <alignment wrapText="1"/>
    </xf>
    <xf numFmtId="0" fontId="6" fillId="2" borderId="6" xfId="0" applyNumberFormat="1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vertical="center"/>
    </xf>
    <xf numFmtId="0" fontId="0" fillId="0" borderId="21" xfId="0" applyFont="1" applyFill="1" applyBorder="1"/>
    <xf numFmtId="4" fontId="3" fillId="0" borderId="2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top" wrapText="1"/>
    </xf>
    <xf numFmtId="0" fontId="3" fillId="0" borderId="0" xfId="0" applyFont="1" applyFill="1"/>
    <xf numFmtId="0" fontId="0" fillId="0" borderId="0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0" fillId="0" borderId="1" xfId="0" applyNumberFormat="1" applyFill="1" applyBorder="1" applyAlignment="1"/>
    <xf numFmtId="4" fontId="0" fillId="0" borderId="0" xfId="0" applyNumberFormat="1" applyFill="1" applyBorder="1" applyAlignment="1">
      <alignment vertical="center"/>
    </xf>
    <xf numFmtId="0" fontId="0" fillId="0" borderId="6" xfId="0" applyFill="1" applyBorder="1"/>
    <xf numFmtId="0" fontId="1" fillId="0" borderId="0" xfId="0" applyFont="1" applyFill="1" applyBorder="1" applyAlignment="1">
      <alignment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1" fillId="0" borderId="6" xfId="0" applyFont="1" applyFill="1" applyBorder="1" applyAlignment="1">
      <alignment wrapText="1"/>
    </xf>
    <xf numFmtId="4" fontId="1" fillId="0" borderId="6" xfId="0" applyNumberFormat="1" applyFon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4" fontId="0" fillId="0" borderId="3" xfId="0" applyNumberForma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vertical="center"/>
    </xf>
    <xf numFmtId="0" fontId="3" fillId="2" borderId="0" xfId="0" applyFont="1" applyFill="1"/>
    <xf numFmtId="0" fontId="9" fillId="2" borderId="6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vertical="center"/>
    </xf>
    <xf numFmtId="1" fontId="10" fillId="2" borderId="6" xfId="0" applyNumberFormat="1" applyFont="1" applyFill="1" applyBorder="1" applyAlignment="1">
      <alignment vertical="center"/>
    </xf>
    <xf numFmtId="0" fontId="12" fillId="2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/>
    </xf>
    <xf numFmtId="4" fontId="10" fillId="2" borderId="6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justify" vertical="center" wrapText="1"/>
    </xf>
    <xf numFmtId="0" fontId="13" fillId="2" borderId="6" xfId="0" applyFont="1" applyFill="1" applyBorder="1" applyAlignment="1">
      <alignment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9" fillId="2" borderId="6" xfId="1" applyFont="1" applyFill="1" applyBorder="1" applyAlignment="1" applyProtection="1">
      <alignment vertical="center" wrapText="1"/>
    </xf>
    <xf numFmtId="0" fontId="9" fillId="2" borderId="6" xfId="0" applyNumberFormat="1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horizontal="center" vertical="center"/>
    </xf>
    <xf numFmtId="4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" fontId="14" fillId="2" borderId="6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/>
    </xf>
    <xf numFmtId="0" fontId="10" fillId="2" borderId="6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top"/>
    </xf>
    <xf numFmtId="0" fontId="11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/>
    <xf numFmtId="0" fontId="0" fillId="0" borderId="2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/>
    <xf numFmtId="165" fontId="0" fillId="0" borderId="6" xfId="0" applyNumberFormat="1" applyFont="1" applyFill="1" applyBorder="1" applyAlignment="1">
      <alignment horizontal="right" vertical="center"/>
    </xf>
    <xf numFmtId="165" fontId="0" fillId="0" borderId="6" xfId="0" applyNumberForma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0" fillId="0" borderId="32" xfId="0" applyFill="1" applyBorder="1"/>
    <xf numFmtId="0" fontId="0" fillId="0" borderId="9" xfId="0" applyFill="1" applyBorder="1"/>
    <xf numFmtId="10" fontId="3" fillId="0" borderId="9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>
      <alignment horizontal="center" vertical="center"/>
    </xf>
    <xf numFmtId="0" fontId="0" fillId="0" borderId="44" xfId="0" applyFill="1" applyBorder="1"/>
    <xf numFmtId="0" fontId="3" fillId="0" borderId="26" xfId="0" applyFont="1" applyFill="1" applyBorder="1" applyAlignment="1">
      <alignment horizontal="center" vertical="center"/>
    </xf>
    <xf numFmtId="0" fontId="0" fillId="0" borderId="21" xfId="0" applyFill="1" applyBorder="1"/>
    <xf numFmtId="165" fontId="0" fillId="0" borderId="21" xfId="0" applyNumberFormat="1" applyFont="1" applyFill="1" applyBorder="1" applyAlignment="1">
      <alignment horizontal="right" vertical="center"/>
    </xf>
    <xf numFmtId="165" fontId="3" fillId="0" borderId="27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right" vertical="center"/>
    </xf>
    <xf numFmtId="4" fontId="0" fillId="0" borderId="0" xfId="0" applyNumberFormat="1" applyFill="1" applyBorder="1"/>
    <xf numFmtId="164" fontId="0" fillId="0" borderId="0" xfId="0" applyNumberForma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24" xfId="0" applyFill="1" applyBorder="1"/>
    <xf numFmtId="0" fontId="0" fillId="0" borderId="25" xfId="0" applyFill="1" applyBorder="1"/>
    <xf numFmtId="0" fontId="0" fillId="0" borderId="13" xfId="0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vertical="center"/>
    </xf>
    <xf numFmtId="0" fontId="0" fillId="0" borderId="20" xfId="0" applyFill="1" applyBorder="1"/>
    <xf numFmtId="0" fontId="0" fillId="0" borderId="15" xfId="0" applyFill="1" applyBorder="1"/>
    <xf numFmtId="0" fontId="0" fillId="0" borderId="16" xfId="0" applyFill="1" applyBorder="1"/>
    <xf numFmtId="10" fontId="3" fillId="0" borderId="16" xfId="0" applyNumberFormat="1" applyFont="1" applyFill="1" applyBorder="1" applyAlignment="1">
      <alignment horizontal="center" vertical="center"/>
    </xf>
    <xf numFmtId="0" fontId="0" fillId="0" borderId="28" xfId="0" applyFill="1" applyBorder="1"/>
    <xf numFmtId="0" fontId="0" fillId="0" borderId="29" xfId="0" applyFill="1" applyBorder="1"/>
    <xf numFmtId="0" fontId="0" fillId="0" borderId="12" xfId="0" applyFill="1" applyBorder="1"/>
    <xf numFmtId="0" fontId="0" fillId="0" borderId="33" xfId="0" applyFill="1" applyBorder="1"/>
    <xf numFmtId="10" fontId="3" fillId="0" borderId="3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0" fillId="0" borderId="18" xfId="0" applyFill="1" applyBorder="1" applyAlignment="1">
      <alignment wrapText="1"/>
    </xf>
    <xf numFmtId="0" fontId="0" fillId="0" borderId="10" xfId="0" applyFill="1" applyBorder="1"/>
    <xf numFmtId="0" fontId="0" fillId="0" borderId="10" xfId="0" applyFont="1" applyFill="1" applyBorder="1" applyAlignment="1">
      <alignment horizontal="right" vertical="center"/>
    </xf>
    <xf numFmtId="4" fontId="0" fillId="0" borderId="6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wrapText="1"/>
    </xf>
    <xf numFmtId="10" fontId="0" fillId="0" borderId="6" xfId="0" applyNumberFormat="1" applyFill="1" applyBorder="1"/>
    <xf numFmtId="0" fontId="3" fillId="0" borderId="18" xfId="0" applyFont="1" applyFill="1" applyBorder="1"/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0" fillId="0" borderId="18" xfId="0" applyFill="1" applyBorder="1"/>
    <xf numFmtId="4" fontId="0" fillId="0" borderId="33" xfId="0" applyNumberFormat="1" applyFill="1" applyBorder="1"/>
    <xf numFmtId="4" fontId="0" fillId="0" borderId="29" xfId="0" applyNumberFormat="1" applyFill="1" applyBorder="1"/>
    <xf numFmtId="0" fontId="0" fillId="0" borderId="20" xfId="0" applyFill="1" applyBorder="1" applyAlignment="1">
      <alignment wrapText="1"/>
    </xf>
    <xf numFmtId="4" fontId="3" fillId="0" borderId="0" xfId="0" applyNumberFormat="1" applyFont="1" applyFill="1"/>
    <xf numFmtId="4" fontId="0" fillId="0" borderId="0" xfId="0" applyNumberFormat="1" applyFill="1"/>
    <xf numFmtId="0" fontId="1" fillId="0" borderId="43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49DE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D9C6260AE4B7262183B7CD2B7DB7D4E6A60851B386276587935D05DEB84112F9CA2823F333E15C147FE9F0C4NEw5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150"/>
  <sheetViews>
    <sheetView topLeftCell="A4" zoomScale="82" zoomScaleNormal="82" zoomScaleSheetLayoutView="80" workbookViewId="0">
      <pane ySplit="2700" topLeftCell="A56" activePane="bottomLeft"/>
      <selection activeCell="H11" sqref="H11"/>
      <selection pane="bottomLeft" activeCell="B89" sqref="B89"/>
    </sheetView>
  </sheetViews>
  <sheetFormatPr defaultRowHeight="15" x14ac:dyDescent="0.25"/>
  <cols>
    <col min="2" max="2" width="57.85546875" customWidth="1"/>
    <col min="3" max="3" width="16" customWidth="1"/>
    <col min="4" max="4" width="20.7109375" customWidth="1"/>
    <col min="5" max="5" width="12.28515625" style="87" customWidth="1"/>
    <col min="6" max="6" width="16.5703125" style="100" customWidth="1"/>
    <col min="7" max="7" width="9.140625" style="25" customWidth="1"/>
    <col min="8" max="8" width="9.140625" style="100" customWidth="1"/>
    <col min="9" max="9" width="9.140625" style="25" customWidth="1"/>
    <col min="10" max="10" width="9.140625" style="100" customWidth="1"/>
    <col min="11" max="11" width="9.140625" style="25" customWidth="1"/>
    <col min="12" max="12" width="9.140625" style="100" customWidth="1"/>
    <col min="13" max="13" width="9.140625" style="25" customWidth="1"/>
    <col min="14" max="14" width="9.140625" style="100" customWidth="1"/>
    <col min="15" max="15" width="9.140625" style="25" customWidth="1"/>
    <col min="16" max="16" width="9.140625" style="100" customWidth="1"/>
    <col min="17" max="17" width="9.140625" style="25" customWidth="1"/>
    <col min="18" max="18" width="9.140625" style="100" customWidth="1"/>
    <col min="19" max="19" width="9.140625" style="25" customWidth="1"/>
    <col min="20" max="20" width="9.140625" style="101" customWidth="1"/>
    <col min="21" max="21" width="9.140625" style="25" customWidth="1"/>
    <col min="22" max="22" width="9.140625" style="100"/>
    <col min="23" max="23" width="9.140625" style="25"/>
  </cols>
  <sheetData>
    <row r="2" spans="1:23" ht="18.75" x14ac:dyDescent="0.3">
      <c r="C2" s="20" t="s">
        <v>211</v>
      </c>
      <c r="F2" s="25"/>
      <c r="H2" s="25"/>
      <c r="J2" s="25"/>
      <c r="L2" s="25"/>
      <c r="N2" s="25"/>
      <c r="P2" s="25"/>
      <c r="R2" s="25"/>
      <c r="T2" s="102"/>
      <c r="V2" s="25"/>
    </row>
    <row r="3" spans="1:23" x14ac:dyDescent="0.25">
      <c r="F3" s="25"/>
      <c r="H3" s="25"/>
      <c r="J3" s="25"/>
      <c r="L3" s="25"/>
      <c r="N3" s="25"/>
      <c r="P3" s="25"/>
      <c r="R3" s="25"/>
      <c r="T3" s="102"/>
      <c r="V3" s="25"/>
    </row>
    <row r="4" spans="1:23" x14ac:dyDescent="0.25">
      <c r="F4" s="25"/>
      <c r="H4" s="25"/>
      <c r="J4" s="25"/>
      <c r="L4" s="25"/>
      <c r="N4" s="25"/>
      <c r="P4" s="25"/>
      <c r="R4" s="25"/>
      <c r="T4" s="102"/>
      <c r="V4" s="25"/>
    </row>
    <row r="5" spans="1:23" ht="34.5" customHeight="1" x14ac:dyDescent="0.25">
      <c r="A5" s="186" t="s">
        <v>0</v>
      </c>
      <c r="B5" s="186" t="s">
        <v>1</v>
      </c>
      <c r="C5" s="186" t="s">
        <v>2</v>
      </c>
      <c r="D5" s="150" t="s">
        <v>3</v>
      </c>
      <c r="E5" s="187" t="s">
        <v>5</v>
      </c>
      <c r="F5" s="178" t="s">
        <v>65</v>
      </c>
      <c r="G5" s="180"/>
      <c r="H5" s="177" t="s">
        <v>66</v>
      </c>
      <c r="I5" s="177"/>
      <c r="J5" s="177" t="s">
        <v>67</v>
      </c>
      <c r="K5" s="177"/>
      <c r="L5" s="177" t="s">
        <v>69</v>
      </c>
      <c r="M5" s="177"/>
      <c r="N5" s="177" t="s">
        <v>70</v>
      </c>
      <c r="O5" s="177"/>
      <c r="P5" s="177" t="s">
        <v>71</v>
      </c>
      <c r="Q5" s="177"/>
      <c r="R5" s="177" t="s">
        <v>72</v>
      </c>
      <c r="S5" s="177"/>
      <c r="T5" s="177" t="s">
        <v>73</v>
      </c>
      <c r="U5" s="177"/>
      <c r="V5" s="177" t="s">
        <v>74</v>
      </c>
      <c r="W5" s="177"/>
    </row>
    <row r="6" spans="1:23" ht="47.25" customHeight="1" x14ac:dyDescent="0.25">
      <c r="A6" s="186"/>
      <c r="B6" s="186"/>
      <c r="C6" s="186"/>
      <c r="D6" s="150" t="s">
        <v>4</v>
      </c>
      <c r="E6" s="188"/>
      <c r="F6" s="151" t="s">
        <v>75</v>
      </c>
      <c r="G6" s="152" t="s">
        <v>76</v>
      </c>
      <c r="H6" s="151" t="s">
        <v>75</v>
      </c>
      <c r="I6" s="152" t="s">
        <v>76</v>
      </c>
      <c r="J6" s="151" t="s">
        <v>75</v>
      </c>
      <c r="K6" s="152" t="s">
        <v>76</v>
      </c>
      <c r="L6" s="151" t="s">
        <v>75</v>
      </c>
      <c r="M6" s="152" t="s">
        <v>76</v>
      </c>
      <c r="N6" s="151" t="s">
        <v>75</v>
      </c>
      <c r="O6" s="152" t="s">
        <v>76</v>
      </c>
      <c r="P6" s="151" t="s">
        <v>75</v>
      </c>
      <c r="Q6" s="152" t="s">
        <v>76</v>
      </c>
      <c r="R6" s="151" t="s">
        <v>75</v>
      </c>
      <c r="S6" s="152" t="s">
        <v>76</v>
      </c>
      <c r="T6" s="153" t="s">
        <v>75</v>
      </c>
      <c r="U6" s="152" t="s">
        <v>76</v>
      </c>
      <c r="V6" s="151" t="s">
        <v>75</v>
      </c>
      <c r="W6" s="152" t="s">
        <v>76</v>
      </c>
    </row>
    <row r="7" spans="1:23" ht="15.75" x14ac:dyDescent="0.25">
      <c r="A7" s="150">
        <v>1</v>
      </c>
      <c r="B7" s="150">
        <v>2</v>
      </c>
      <c r="C7" s="150">
        <v>3</v>
      </c>
      <c r="D7" s="150">
        <v>4</v>
      </c>
      <c r="E7" s="108">
        <v>5</v>
      </c>
      <c r="F7" s="109"/>
      <c r="G7" s="109"/>
      <c r="H7" s="109"/>
      <c r="I7" s="109"/>
      <c r="J7" s="109"/>
      <c r="K7" s="109"/>
      <c r="L7" s="113"/>
      <c r="M7" s="109"/>
      <c r="N7" s="113"/>
      <c r="O7" s="109"/>
      <c r="P7" s="113"/>
      <c r="Q7" s="109"/>
      <c r="R7" s="109"/>
      <c r="S7" s="109"/>
      <c r="T7" s="115"/>
      <c r="U7" s="109"/>
      <c r="V7" s="113"/>
      <c r="W7" s="109"/>
    </row>
    <row r="8" spans="1:23" s="16" customFormat="1" ht="48" customHeight="1" x14ac:dyDescent="0.25">
      <c r="A8" s="178" t="s">
        <v>6</v>
      </c>
      <c r="B8" s="179"/>
      <c r="C8" s="179"/>
      <c r="D8" s="180"/>
      <c r="E8" s="154">
        <v>3</v>
      </c>
      <c r="F8" s="148"/>
      <c r="G8" s="148">
        <f>G18*E8</f>
        <v>62.25</v>
      </c>
      <c r="H8" s="155"/>
      <c r="I8" s="148">
        <f>I18*E8</f>
        <v>50.25</v>
      </c>
      <c r="J8" s="155"/>
      <c r="K8" s="148">
        <f>K18*E8</f>
        <v>62.25</v>
      </c>
      <c r="L8" s="155"/>
      <c r="M8" s="148">
        <f>M18*E8</f>
        <v>56.25</v>
      </c>
      <c r="N8" s="155"/>
      <c r="O8" s="148">
        <f>O18*E8</f>
        <v>62.25</v>
      </c>
      <c r="P8" s="155"/>
      <c r="Q8" s="148">
        <f>Q18*E8</f>
        <v>62.25</v>
      </c>
      <c r="R8" s="148"/>
      <c r="S8" s="148">
        <f>S18*E8</f>
        <v>60.75</v>
      </c>
      <c r="T8" s="156"/>
      <c r="U8" s="148">
        <f>U18*E8</f>
        <v>44.25</v>
      </c>
      <c r="V8" s="155"/>
      <c r="W8" s="148">
        <f>W18*E8</f>
        <v>62.25</v>
      </c>
    </row>
    <row r="9" spans="1:23" ht="120" customHeight="1" x14ac:dyDescent="0.25">
      <c r="A9" s="106" t="s">
        <v>7</v>
      </c>
      <c r="B9" s="107" t="s">
        <v>10</v>
      </c>
      <c r="C9" s="106" t="s">
        <v>8</v>
      </c>
      <c r="D9" s="107" t="s">
        <v>77</v>
      </c>
      <c r="E9" s="108">
        <v>0.5</v>
      </c>
      <c r="F9" s="164" t="s">
        <v>133</v>
      </c>
      <c r="G9" s="109">
        <f>F9*E9</f>
        <v>0.5</v>
      </c>
      <c r="H9" s="113">
        <v>1</v>
      </c>
      <c r="I9" s="109">
        <f>H9*E9</f>
        <v>0.5</v>
      </c>
      <c r="J9" s="113">
        <v>1</v>
      </c>
      <c r="K9" s="109">
        <f>J9*E9</f>
        <v>0.5</v>
      </c>
      <c r="L9" s="113">
        <v>1</v>
      </c>
      <c r="M9" s="109">
        <f>L9*E9</f>
        <v>0.5</v>
      </c>
      <c r="N9" s="113">
        <v>1</v>
      </c>
      <c r="O9" s="109">
        <f>N9*E9</f>
        <v>0.5</v>
      </c>
      <c r="P9" s="113">
        <v>1</v>
      </c>
      <c r="Q9" s="109">
        <f>P9*E9</f>
        <v>0.5</v>
      </c>
      <c r="R9" s="113">
        <v>1</v>
      </c>
      <c r="S9" s="109">
        <f>R9*E9</f>
        <v>0.5</v>
      </c>
      <c r="T9" s="115">
        <v>1</v>
      </c>
      <c r="U9" s="109">
        <f>T9*E9</f>
        <v>0.5</v>
      </c>
      <c r="V9" s="113">
        <v>1</v>
      </c>
      <c r="W9" s="109">
        <f>V9*E9</f>
        <v>0.5</v>
      </c>
    </row>
    <row r="10" spans="1:23" ht="390" customHeight="1" x14ac:dyDescent="0.25">
      <c r="A10" s="106" t="s">
        <v>9</v>
      </c>
      <c r="B10" s="165" t="s">
        <v>179</v>
      </c>
      <c r="C10" s="106" t="s">
        <v>8</v>
      </c>
      <c r="D10" s="107" t="s">
        <v>180</v>
      </c>
      <c r="E10" s="108">
        <v>0.5</v>
      </c>
      <c r="F10" s="164" t="s">
        <v>200</v>
      </c>
      <c r="G10" s="109">
        <f>F10*E10</f>
        <v>0.25</v>
      </c>
      <c r="H10" s="113">
        <v>0.5</v>
      </c>
      <c r="I10" s="109">
        <f>H10*E10</f>
        <v>0.25</v>
      </c>
      <c r="J10" s="113">
        <v>0.5</v>
      </c>
      <c r="K10" s="109">
        <f>J10*E10</f>
        <v>0.25</v>
      </c>
      <c r="L10" s="113">
        <v>0.5</v>
      </c>
      <c r="M10" s="109">
        <f>L10*E10</f>
        <v>0.25</v>
      </c>
      <c r="N10" s="113">
        <v>0.5</v>
      </c>
      <c r="O10" s="109">
        <f>N10*E10</f>
        <v>0.25</v>
      </c>
      <c r="P10" s="113">
        <v>0.5</v>
      </c>
      <c r="Q10" s="109">
        <f>P10*E10</f>
        <v>0.25</v>
      </c>
      <c r="R10" s="113">
        <v>0.5</v>
      </c>
      <c r="S10" s="109">
        <f>R10*E10</f>
        <v>0.25</v>
      </c>
      <c r="T10" s="109">
        <v>0.5</v>
      </c>
      <c r="U10" s="109">
        <f>T10*E10</f>
        <v>0.25</v>
      </c>
      <c r="V10" s="113">
        <v>0.5</v>
      </c>
      <c r="W10" s="109">
        <f>V10*E10</f>
        <v>0.25</v>
      </c>
    </row>
    <row r="11" spans="1:23" ht="192" customHeight="1" x14ac:dyDescent="0.25">
      <c r="A11" s="106" t="s">
        <v>11</v>
      </c>
      <c r="B11" s="165" t="s">
        <v>140</v>
      </c>
      <c r="C11" s="106" t="s">
        <v>8</v>
      </c>
      <c r="D11" s="107" t="s">
        <v>141</v>
      </c>
      <c r="E11" s="108">
        <v>1.5</v>
      </c>
      <c r="F11" s="164" t="s">
        <v>133</v>
      </c>
      <c r="G11" s="109">
        <f>F11*E11</f>
        <v>1.5</v>
      </c>
      <c r="H11" s="113">
        <v>1</v>
      </c>
      <c r="I11" s="109">
        <f>H11*E11</f>
        <v>1.5</v>
      </c>
      <c r="J11" s="109">
        <v>1</v>
      </c>
      <c r="K11" s="109">
        <f>J11*E11</f>
        <v>1.5</v>
      </c>
      <c r="L11" s="109">
        <v>1</v>
      </c>
      <c r="M11" s="109">
        <f>L11*E11</f>
        <v>1.5</v>
      </c>
      <c r="N11" s="109">
        <v>1</v>
      </c>
      <c r="O11" s="109">
        <f>N11*E11</f>
        <v>1.5</v>
      </c>
      <c r="P11" s="109">
        <v>1</v>
      </c>
      <c r="Q11" s="109">
        <f>P11*E11</f>
        <v>1.5</v>
      </c>
      <c r="R11" s="109">
        <v>1</v>
      </c>
      <c r="S11" s="109">
        <f>R11*E11</f>
        <v>1.5</v>
      </c>
      <c r="T11" s="115">
        <v>1</v>
      </c>
      <c r="U11" s="109">
        <f>T11*E11</f>
        <v>1.5</v>
      </c>
      <c r="V11" s="109">
        <v>1</v>
      </c>
      <c r="W11" s="109">
        <f>V11*E11</f>
        <v>1.5</v>
      </c>
    </row>
    <row r="12" spans="1:23" ht="125.25" customHeight="1" x14ac:dyDescent="0.25">
      <c r="A12" s="106" t="s">
        <v>12</v>
      </c>
      <c r="B12" s="107" t="s">
        <v>213</v>
      </c>
      <c r="C12" s="106" t="s">
        <v>8</v>
      </c>
      <c r="D12" s="107" t="s">
        <v>78</v>
      </c>
      <c r="E12" s="108">
        <v>2</v>
      </c>
      <c r="F12" s="164" t="s">
        <v>133</v>
      </c>
      <c r="G12" s="109">
        <f>F12*E12</f>
        <v>2</v>
      </c>
      <c r="H12" s="113">
        <v>1</v>
      </c>
      <c r="I12" s="109">
        <f>H12*E12</f>
        <v>2</v>
      </c>
      <c r="J12" s="113">
        <v>1</v>
      </c>
      <c r="K12" s="109">
        <f>J12*E12</f>
        <v>2</v>
      </c>
      <c r="L12" s="113">
        <v>1</v>
      </c>
      <c r="M12" s="109">
        <f>L12*E12</f>
        <v>2</v>
      </c>
      <c r="N12" s="113">
        <v>1</v>
      </c>
      <c r="O12" s="109">
        <f>N12*E12</f>
        <v>2</v>
      </c>
      <c r="P12" s="113">
        <v>1</v>
      </c>
      <c r="Q12" s="109">
        <f>P12*E12</f>
        <v>2</v>
      </c>
      <c r="R12" s="113">
        <v>1</v>
      </c>
      <c r="S12" s="109">
        <f>R12*E12</f>
        <v>2</v>
      </c>
      <c r="T12" s="115">
        <v>1</v>
      </c>
      <c r="U12" s="109">
        <f>T12*E12</f>
        <v>2</v>
      </c>
      <c r="V12" s="113">
        <v>1</v>
      </c>
      <c r="W12" s="109">
        <f>V12*E12</f>
        <v>2</v>
      </c>
    </row>
    <row r="13" spans="1:23" ht="67.5" customHeight="1" x14ac:dyDescent="0.25">
      <c r="A13" s="106" t="s">
        <v>13</v>
      </c>
      <c r="B13" s="107" t="s">
        <v>79</v>
      </c>
      <c r="C13" s="106" t="s">
        <v>14</v>
      </c>
      <c r="D13" s="107" t="s">
        <v>181</v>
      </c>
      <c r="E13" s="108">
        <v>3</v>
      </c>
      <c r="F13" s="164" t="s">
        <v>212</v>
      </c>
      <c r="G13" s="109">
        <f>F13*E13</f>
        <v>9</v>
      </c>
      <c r="H13" s="113">
        <v>3</v>
      </c>
      <c r="I13" s="109">
        <f>H13*E13</f>
        <v>9</v>
      </c>
      <c r="J13" s="113">
        <v>3</v>
      </c>
      <c r="K13" s="109">
        <f>J13*E13</f>
        <v>9</v>
      </c>
      <c r="L13" s="113">
        <v>3</v>
      </c>
      <c r="M13" s="109">
        <f>L13*E13</f>
        <v>9</v>
      </c>
      <c r="N13" s="113">
        <v>3</v>
      </c>
      <c r="O13" s="109">
        <f>N13*E13</f>
        <v>9</v>
      </c>
      <c r="P13" s="113">
        <v>3</v>
      </c>
      <c r="Q13" s="109">
        <f>P13*E13</f>
        <v>9</v>
      </c>
      <c r="R13" s="113">
        <v>3</v>
      </c>
      <c r="S13" s="109">
        <f>R13*E13</f>
        <v>9</v>
      </c>
      <c r="T13" s="115">
        <v>3</v>
      </c>
      <c r="U13" s="109">
        <f>T13*E13</f>
        <v>9</v>
      </c>
      <c r="V13" s="113">
        <v>3</v>
      </c>
      <c r="W13" s="109">
        <f>V13*E13</f>
        <v>9</v>
      </c>
    </row>
    <row r="14" spans="1:23" ht="112.5" customHeight="1" x14ac:dyDescent="0.25">
      <c r="A14" s="106" t="s">
        <v>15</v>
      </c>
      <c r="B14" s="107" t="s">
        <v>182</v>
      </c>
      <c r="C14" s="106" t="s">
        <v>8</v>
      </c>
      <c r="D14" s="107" t="s">
        <v>78</v>
      </c>
      <c r="E14" s="108">
        <v>0.5</v>
      </c>
      <c r="F14" s="164" t="s">
        <v>133</v>
      </c>
      <c r="G14" s="109">
        <f>F14*E14</f>
        <v>0.5</v>
      </c>
      <c r="H14" s="113">
        <v>1</v>
      </c>
      <c r="I14" s="109">
        <f>H14*E14</f>
        <v>0.5</v>
      </c>
      <c r="J14" s="113">
        <v>1</v>
      </c>
      <c r="K14" s="109">
        <f>J14*E14</f>
        <v>0.5</v>
      </c>
      <c r="L14" s="113">
        <v>1</v>
      </c>
      <c r="M14" s="109">
        <f>L14*E14</f>
        <v>0.5</v>
      </c>
      <c r="N14" s="113">
        <v>1</v>
      </c>
      <c r="O14" s="109">
        <f>N14*E14</f>
        <v>0.5</v>
      </c>
      <c r="P14" s="113">
        <v>1</v>
      </c>
      <c r="Q14" s="109">
        <f>P14*E14</f>
        <v>0.5</v>
      </c>
      <c r="R14" s="113">
        <v>1</v>
      </c>
      <c r="S14" s="109">
        <f>R14*E14</f>
        <v>0.5</v>
      </c>
      <c r="T14" s="115">
        <v>1</v>
      </c>
      <c r="U14" s="109">
        <f>T14*E14</f>
        <v>0.5</v>
      </c>
      <c r="V14" s="113">
        <v>1</v>
      </c>
      <c r="W14" s="109">
        <f>V14*E14</f>
        <v>0.5</v>
      </c>
    </row>
    <row r="15" spans="1:23" ht="65.25" customHeight="1" x14ac:dyDescent="0.25">
      <c r="A15" s="106" t="s">
        <v>16</v>
      </c>
      <c r="B15" s="166" t="s">
        <v>183</v>
      </c>
      <c r="C15" s="106" t="s">
        <v>8</v>
      </c>
      <c r="D15" s="107" t="s">
        <v>78</v>
      </c>
      <c r="E15" s="108">
        <v>0.5</v>
      </c>
      <c r="F15" s="164" t="s">
        <v>133</v>
      </c>
      <c r="G15" s="109">
        <f>F15*E15</f>
        <v>0.5</v>
      </c>
      <c r="H15" s="113">
        <v>1</v>
      </c>
      <c r="I15" s="109">
        <f>H15*E15</f>
        <v>0.5</v>
      </c>
      <c r="J15" s="113">
        <v>1</v>
      </c>
      <c r="K15" s="109">
        <f>J15*E15</f>
        <v>0.5</v>
      </c>
      <c r="L15" s="113">
        <v>1</v>
      </c>
      <c r="M15" s="109">
        <f>L15*E15</f>
        <v>0.5</v>
      </c>
      <c r="N15" s="113">
        <v>1</v>
      </c>
      <c r="O15" s="109">
        <f>N15*E15</f>
        <v>0.5</v>
      </c>
      <c r="P15" s="113">
        <v>1</v>
      </c>
      <c r="Q15" s="109">
        <f>P15*E15</f>
        <v>0.5</v>
      </c>
      <c r="R15" s="113">
        <v>0</v>
      </c>
      <c r="S15" s="109">
        <f>R15*E15</f>
        <v>0</v>
      </c>
      <c r="T15" s="115">
        <v>1</v>
      </c>
      <c r="U15" s="109">
        <f>T15*E15</f>
        <v>0.5</v>
      </c>
      <c r="V15" s="113">
        <v>1</v>
      </c>
      <c r="W15" s="109">
        <f>V15*E15</f>
        <v>0.5</v>
      </c>
    </row>
    <row r="16" spans="1:23" ht="72" customHeight="1" x14ac:dyDescent="0.25">
      <c r="A16" s="106" t="s">
        <v>17</v>
      </c>
      <c r="B16" s="166" t="s">
        <v>215</v>
      </c>
      <c r="C16" s="106" t="s">
        <v>8</v>
      </c>
      <c r="D16" s="107" t="s">
        <v>78</v>
      </c>
      <c r="E16" s="108">
        <v>0.5</v>
      </c>
      <c r="F16" s="164" t="s">
        <v>133</v>
      </c>
      <c r="G16" s="109">
        <f>F16*E16</f>
        <v>0.5</v>
      </c>
      <c r="H16" s="113">
        <v>1</v>
      </c>
      <c r="I16" s="109">
        <f>H16*E16</f>
        <v>0.5</v>
      </c>
      <c r="J16" s="113">
        <v>1</v>
      </c>
      <c r="K16" s="109">
        <f>J16*E16</f>
        <v>0.5</v>
      </c>
      <c r="L16" s="113">
        <v>1</v>
      </c>
      <c r="M16" s="109">
        <f>L16*E16</f>
        <v>0.5</v>
      </c>
      <c r="N16" s="113">
        <v>1</v>
      </c>
      <c r="O16" s="109">
        <f>N16*E16</f>
        <v>0.5</v>
      </c>
      <c r="P16" s="113">
        <v>1</v>
      </c>
      <c r="Q16" s="109">
        <f>P16*E16</f>
        <v>0.5</v>
      </c>
      <c r="R16" s="113">
        <v>1</v>
      </c>
      <c r="S16" s="109">
        <f>R16*E16</f>
        <v>0.5</v>
      </c>
      <c r="T16" s="115">
        <v>1</v>
      </c>
      <c r="U16" s="109">
        <f>T16*E16</f>
        <v>0.5</v>
      </c>
      <c r="V16" s="113">
        <v>1</v>
      </c>
      <c r="W16" s="109">
        <f>V16*E16</f>
        <v>0.5</v>
      </c>
    </row>
    <row r="17" spans="1:24" ht="66" customHeight="1" x14ac:dyDescent="0.25">
      <c r="A17" s="106" t="s">
        <v>18</v>
      </c>
      <c r="B17" s="107" t="s">
        <v>216</v>
      </c>
      <c r="C17" s="106" t="s">
        <v>14</v>
      </c>
      <c r="D17" s="107" t="s">
        <v>80</v>
      </c>
      <c r="E17" s="108">
        <v>2</v>
      </c>
      <c r="F17" s="164" t="s">
        <v>212</v>
      </c>
      <c r="G17" s="109">
        <f>F17*E17</f>
        <v>6</v>
      </c>
      <c r="H17" s="113">
        <v>1</v>
      </c>
      <c r="I17" s="109">
        <f>H17*E17</f>
        <v>2</v>
      </c>
      <c r="J17" s="113">
        <v>3</v>
      </c>
      <c r="K17" s="109">
        <f>J17*E17</f>
        <v>6</v>
      </c>
      <c r="L17" s="113">
        <v>2</v>
      </c>
      <c r="M17" s="109">
        <f>L17*E17</f>
        <v>4</v>
      </c>
      <c r="N17" s="113">
        <v>3</v>
      </c>
      <c r="O17" s="109">
        <f>N17*E17</f>
        <v>6</v>
      </c>
      <c r="P17" s="113">
        <v>3</v>
      </c>
      <c r="Q17" s="109">
        <f>P17*E17</f>
        <v>6</v>
      </c>
      <c r="R17" s="113">
        <v>3</v>
      </c>
      <c r="S17" s="109">
        <f>R17*E17</f>
        <v>6</v>
      </c>
      <c r="T17" s="115">
        <v>0</v>
      </c>
      <c r="U17" s="109">
        <f>T17*E17</f>
        <v>0</v>
      </c>
      <c r="V17" s="113">
        <v>3</v>
      </c>
      <c r="W17" s="109">
        <f>V17*E17</f>
        <v>6</v>
      </c>
    </row>
    <row r="18" spans="1:24" s="16" customFormat="1" ht="34.5" customHeight="1" x14ac:dyDescent="0.25">
      <c r="A18" s="157"/>
      <c r="B18" s="158" t="s">
        <v>19</v>
      </c>
      <c r="C18" s="157"/>
      <c r="D18" s="157"/>
      <c r="E18" s="159"/>
      <c r="F18" s="160"/>
      <c r="G18" s="148">
        <f>SUM(G9:G17)</f>
        <v>20.75</v>
      </c>
      <c r="H18" s="155"/>
      <c r="I18" s="148">
        <f>SUM(I9:I17)</f>
        <v>16.75</v>
      </c>
      <c r="J18" s="155"/>
      <c r="K18" s="148">
        <f>SUM(K9:K17)</f>
        <v>20.75</v>
      </c>
      <c r="L18" s="155"/>
      <c r="M18" s="148">
        <f>SUM(M9:M17)</f>
        <v>18.75</v>
      </c>
      <c r="N18" s="155"/>
      <c r="O18" s="148">
        <f>SUM(O9:O17)</f>
        <v>20.75</v>
      </c>
      <c r="P18" s="155"/>
      <c r="Q18" s="148">
        <f>SUM(Q9:Q17)</f>
        <v>20.75</v>
      </c>
      <c r="R18" s="155"/>
      <c r="S18" s="148">
        <f>SUM(S9:S17)</f>
        <v>20.25</v>
      </c>
      <c r="T18" s="156"/>
      <c r="U18" s="148">
        <f>SUM(U9:U17)</f>
        <v>14.75</v>
      </c>
      <c r="V18" s="155"/>
      <c r="W18" s="148">
        <f>SUM(W9:W17)</f>
        <v>20.75</v>
      </c>
    </row>
    <row r="19" spans="1:24" s="16" customFormat="1" ht="39" customHeight="1" x14ac:dyDescent="0.25">
      <c r="A19" s="182" t="s">
        <v>20</v>
      </c>
      <c r="B19" s="182"/>
      <c r="C19" s="182"/>
      <c r="D19" s="182"/>
      <c r="E19" s="154">
        <v>4.5</v>
      </c>
      <c r="F19" s="160"/>
      <c r="G19" s="148">
        <f>E19*G35</f>
        <v>110.25</v>
      </c>
      <c r="H19" s="155"/>
      <c r="I19" s="148">
        <f>E19*I35</f>
        <v>119.25</v>
      </c>
      <c r="J19" s="155"/>
      <c r="K19" s="148">
        <f>E19*K35</f>
        <v>104.625</v>
      </c>
      <c r="L19" s="155"/>
      <c r="M19" s="148">
        <f>E19*M35</f>
        <v>101.25</v>
      </c>
      <c r="N19" s="155"/>
      <c r="O19" s="148">
        <f>E19*O35</f>
        <v>105.75</v>
      </c>
      <c r="P19" s="155"/>
      <c r="Q19" s="148">
        <f>E19*Q35</f>
        <v>100.125</v>
      </c>
      <c r="R19" s="155"/>
      <c r="S19" s="148">
        <f>E19*S35</f>
        <v>91.125</v>
      </c>
      <c r="T19" s="156"/>
      <c r="U19" s="148">
        <f>E19*U35</f>
        <v>105.75</v>
      </c>
      <c r="V19" s="155"/>
      <c r="W19" s="148">
        <f>E19*W35</f>
        <v>101.25</v>
      </c>
      <c r="X19" s="149"/>
    </row>
    <row r="20" spans="1:24" ht="124.5" customHeight="1" x14ac:dyDescent="0.25">
      <c r="A20" s="106" t="s">
        <v>21</v>
      </c>
      <c r="B20" s="107" t="s">
        <v>22</v>
      </c>
      <c r="C20" s="106" t="s">
        <v>23</v>
      </c>
      <c r="D20" s="107" t="s">
        <v>190</v>
      </c>
      <c r="E20" s="108">
        <v>0.5</v>
      </c>
      <c r="F20" s="114">
        <v>2</v>
      </c>
      <c r="G20" s="109">
        <f>F20*E20</f>
        <v>1</v>
      </c>
      <c r="H20" s="113">
        <v>2</v>
      </c>
      <c r="I20" s="109">
        <f>H20*E20</f>
        <v>1</v>
      </c>
      <c r="J20" s="113">
        <v>2</v>
      </c>
      <c r="K20" s="109">
        <f>E20*J20</f>
        <v>1</v>
      </c>
      <c r="L20" s="113">
        <v>2</v>
      </c>
      <c r="M20" s="109">
        <f>L20*E20</f>
        <v>1</v>
      </c>
      <c r="N20" s="113">
        <v>2</v>
      </c>
      <c r="O20" s="109">
        <f>N20*E20</f>
        <v>1</v>
      </c>
      <c r="P20" s="113">
        <v>1</v>
      </c>
      <c r="Q20" s="109">
        <f>P20*E20</f>
        <v>0.5</v>
      </c>
      <c r="R20" s="113">
        <v>2</v>
      </c>
      <c r="S20" s="109">
        <f>E20*R20</f>
        <v>1</v>
      </c>
      <c r="T20" s="115">
        <v>2</v>
      </c>
      <c r="U20" s="109">
        <f>T20*E20</f>
        <v>1</v>
      </c>
      <c r="V20" s="113">
        <v>1</v>
      </c>
      <c r="W20" s="109">
        <f>E20*V20</f>
        <v>0.5</v>
      </c>
      <c r="X20" s="25"/>
    </row>
    <row r="21" spans="1:24" s="25" customFormat="1" ht="153.75" customHeight="1" x14ac:dyDescent="0.25">
      <c r="A21" s="106" t="s">
        <v>24</v>
      </c>
      <c r="B21" s="107" t="s">
        <v>81</v>
      </c>
      <c r="C21" s="106" t="s">
        <v>8</v>
      </c>
      <c r="D21" s="107" t="s">
        <v>184</v>
      </c>
      <c r="E21" s="108">
        <v>1.5</v>
      </c>
      <c r="F21" s="114">
        <v>3</v>
      </c>
      <c r="G21" s="109">
        <f>F21*E21</f>
        <v>4.5</v>
      </c>
      <c r="H21" s="113">
        <v>3</v>
      </c>
      <c r="I21" s="109">
        <f>H21*E21</f>
        <v>4.5</v>
      </c>
      <c r="J21" s="113">
        <v>3</v>
      </c>
      <c r="K21" s="109">
        <f>E21*J21</f>
        <v>4.5</v>
      </c>
      <c r="L21" s="113">
        <v>3</v>
      </c>
      <c r="M21" s="109">
        <f>L21*E21</f>
        <v>4.5</v>
      </c>
      <c r="N21" s="113">
        <v>3</v>
      </c>
      <c r="O21" s="109">
        <f>N21*E21</f>
        <v>4.5</v>
      </c>
      <c r="P21" s="113">
        <v>3</v>
      </c>
      <c r="Q21" s="109">
        <f>P21*E21</f>
        <v>4.5</v>
      </c>
      <c r="R21" s="113">
        <v>3</v>
      </c>
      <c r="S21" s="109">
        <f>E21*R21</f>
        <v>4.5</v>
      </c>
      <c r="T21" s="115">
        <v>3</v>
      </c>
      <c r="U21" s="109">
        <f>T21*E21</f>
        <v>4.5</v>
      </c>
      <c r="V21" s="113">
        <v>3</v>
      </c>
      <c r="W21" s="109">
        <f>E21*V21</f>
        <v>4.5</v>
      </c>
    </row>
    <row r="22" spans="1:24" ht="351.75" customHeight="1" x14ac:dyDescent="0.25">
      <c r="A22" s="106" t="s">
        <v>25</v>
      </c>
      <c r="B22" s="107" t="s">
        <v>185</v>
      </c>
      <c r="C22" s="106" t="s">
        <v>8</v>
      </c>
      <c r="D22" s="107" t="s">
        <v>82</v>
      </c>
      <c r="E22" s="108">
        <v>1.5</v>
      </c>
      <c r="F22" s="114">
        <v>5</v>
      </c>
      <c r="G22" s="109">
        <f>F22*E22</f>
        <v>7.5</v>
      </c>
      <c r="H22" s="113">
        <v>5</v>
      </c>
      <c r="I22" s="109">
        <f>H22*E22</f>
        <v>7.5</v>
      </c>
      <c r="J22" s="113">
        <v>5</v>
      </c>
      <c r="K22" s="109">
        <f>E22*J22</f>
        <v>7.5</v>
      </c>
      <c r="L22" s="113">
        <v>5</v>
      </c>
      <c r="M22" s="109">
        <f>L22*E22</f>
        <v>7.5</v>
      </c>
      <c r="N22" s="113">
        <v>5</v>
      </c>
      <c r="O22" s="109">
        <f>N22*E22</f>
        <v>7.5</v>
      </c>
      <c r="P22" s="113">
        <v>5</v>
      </c>
      <c r="Q22" s="109">
        <f>P22*E22</f>
        <v>7.5</v>
      </c>
      <c r="R22" s="113">
        <v>5</v>
      </c>
      <c r="S22" s="109">
        <f>E22*R22</f>
        <v>7.5</v>
      </c>
      <c r="T22" s="115">
        <v>5</v>
      </c>
      <c r="U22" s="109">
        <f>T22*E22</f>
        <v>7.5</v>
      </c>
      <c r="V22" s="113">
        <v>5</v>
      </c>
      <c r="W22" s="109">
        <f>E22*V22</f>
        <v>7.5</v>
      </c>
    </row>
    <row r="23" spans="1:24" ht="63" customHeight="1" x14ac:dyDescent="0.25">
      <c r="A23" s="106" t="s">
        <v>26</v>
      </c>
      <c r="B23" s="107" t="s">
        <v>186</v>
      </c>
      <c r="C23" s="167"/>
      <c r="D23" s="107" t="s">
        <v>83</v>
      </c>
      <c r="E23" s="108">
        <v>0.5</v>
      </c>
      <c r="F23" s="114">
        <v>3</v>
      </c>
      <c r="G23" s="109">
        <f>F23*E23</f>
        <v>1.5</v>
      </c>
      <c r="H23" s="113">
        <v>3</v>
      </c>
      <c r="I23" s="109">
        <f>H23*E23</f>
        <v>1.5</v>
      </c>
      <c r="J23" s="113">
        <v>3</v>
      </c>
      <c r="K23" s="109">
        <f>E23*J23</f>
        <v>1.5</v>
      </c>
      <c r="L23" s="113">
        <v>3</v>
      </c>
      <c r="M23" s="109">
        <f>L23*E23</f>
        <v>1.5</v>
      </c>
      <c r="N23" s="113">
        <v>3</v>
      </c>
      <c r="O23" s="109">
        <f>N23*E23</f>
        <v>1.5</v>
      </c>
      <c r="P23" s="113">
        <v>1</v>
      </c>
      <c r="Q23" s="109">
        <f>P23*E23</f>
        <v>0.5</v>
      </c>
      <c r="R23" s="113">
        <v>1</v>
      </c>
      <c r="S23" s="109">
        <f>E23*R23</f>
        <v>0.5</v>
      </c>
      <c r="T23" s="115">
        <v>3</v>
      </c>
      <c r="U23" s="109">
        <f>T23*E23</f>
        <v>1.5</v>
      </c>
      <c r="V23" s="113">
        <v>3</v>
      </c>
      <c r="W23" s="109">
        <f>E23*V23</f>
        <v>1.5</v>
      </c>
    </row>
    <row r="24" spans="1:24" ht="132" customHeight="1" x14ac:dyDescent="0.25">
      <c r="A24" s="106" t="s">
        <v>27</v>
      </c>
      <c r="B24" s="107" t="s">
        <v>84</v>
      </c>
      <c r="C24" s="106" t="s">
        <v>8</v>
      </c>
      <c r="D24" s="107" t="s">
        <v>85</v>
      </c>
      <c r="E24" s="108">
        <v>0.5</v>
      </c>
      <c r="F24" s="114">
        <v>3</v>
      </c>
      <c r="G24" s="109">
        <f>F24*E24</f>
        <v>1.5</v>
      </c>
      <c r="H24" s="113">
        <v>3</v>
      </c>
      <c r="I24" s="109">
        <f>H24*E24</f>
        <v>1.5</v>
      </c>
      <c r="J24" s="113">
        <v>3</v>
      </c>
      <c r="K24" s="109">
        <f>E24*J24</f>
        <v>1.5</v>
      </c>
      <c r="L24" s="113">
        <v>3</v>
      </c>
      <c r="M24" s="109">
        <f>L24*E24</f>
        <v>1.5</v>
      </c>
      <c r="N24" s="113">
        <v>3</v>
      </c>
      <c r="O24" s="109">
        <f>N24*E24</f>
        <v>1.5</v>
      </c>
      <c r="P24" s="113">
        <v>3</v>
      </c>
      <c r="Q24" s="109">
        <f>P24*E24</f>
        <v>1.5</v>
      </c>
      <c r="R24" s="113">
        <v>3</v>
      </c>
      <c r="S24" s="109">
        <f>E24*R24</f>
        <v>1.5</v>
      </c>
      <c r="T24" s="115">
        <v>3</v>
      </c>
      <c r="U24" s="109">
        <f>T24*E24</f>
        <v>1.5</v>
      </c>
      <c r="V24" s="113">
        <v>3</v>
      </c>
      <c r="W24" s="109">
        <f>E24*V24</f>
        <v>1.5</v>
      </c>
    </row>
    <row r="25" spans="1:24" ht="88.5" customHeight="1" x14ac:dyDescent="0.25">
      <c r="A25" s="106" t="s">
        <v>28</v>
      </c>
      <c r="B25" s="107" t="s">
        <v>29</v>
      </c>
      <c r="C25" s="106" t="s">
        <v>14</v>
      </c>
      <c r="D25" s="107" t="s">
        <v>187</v>
      </c>
      <c r="E25" s="108">
        <v>0.5</v>
      </c>
      <c r="F25" s="114">
        <v>2</v>
      </c>
      <c r="G25" s="109">
        <f>F25*E25</f>
        <v>1</v>
      </c>
      <c r="H25" s="113">
        <v>0</v>
      </c>
      <c r="I25" s="109">
        <f>H25*E25</f>
        <v>0</v>
      </c>
      <c r="J25" s="113">
        <v>0.5</v>
      </c>
      <c r="K25" s="109">
        <f>E25*J25</f>
        <v>0.25</v>
      </c>
      <c r="L25" s="113">
        <v>1</v>
      </c>
      <c r="M25" s="109">
        <f>L25*E25</f>
        <v>0.5</v>
      </c>
      <c r="N25" s="113">
        <v>0</v>
      </c>
      <c r="O25" s="109">
        <f>N25*E25</f>
        <v>0</v>
      </c>
      <c r="P25" s="113">
        <v>0.5</v>
      </c>
      <c r="Q25" s="109">
        <f>P25*E25</f>
        <v>0.25</v>
      </c>
      <c r="R25" s="113">
        <v>0</v>
      </c>
      <c r="S25" s="109">
        <f>E25*R25</f>
        <v>0</v>
      </c>
      <c r="T25" s="115">
        <v>3</v>
      </c>
      <c r="U25" s="109">
        <f>T25*E25</f>
        <v>1.5</v>
      </c>
      <c r="V25" s="113">
        <v>2</v>
      </c>
      <c r="W25" s="109">
        <f>E25*V25</f>
        <v>1</v>
      </c>
    </row>
    <row r="26" spans="1:24" ht="63.75" customHeight="1" x14ac:dyDescent="0.25">
      <c r="A26" s="106" t="s">
        <v>30</v>
      </c>
      <c r="B26" s="107" t="s">
        <v>142</v>
      </c>
      <c r="C26" s="106" t="s">
        <v>14</v>
      </c>
      <c r="D26" s="107" t="s">
        <v>188</v>
      </c>
      <c r="E26" s="108">
        <v>1.5</v>
      </c>
      <c r="F26" s="114">
        <v>0</v>
      </c>
      <c r="G26" s="109">
        <f>F26*E26</f>
        <v>0</v>
      </c>
      <c r="H26" s="113">
        <v>2</v>
      </c>
      <c r="I26" s="109">
        <f>H26*E26</f>
        <v>3</v>
      </c>
      <c r="J26" s="113">
        <v>0</v>
      </c>
      <c r="K26" s="109">
        <f>J26*E26</f>
        <v>0</v>
      </c>
      <c r="L26" s="113">
        <v>0</v>
      </c>
      <c r="M26" s="109">
        <f>L26*E26</f>
        <v>0</v>
      </c>
      <c r="N26" s="113">
        <v>0</v>
      </c>
      <c r="O26" s="109">
        <f>N26*E26</f>
        <v>0</v>
      </c>
      <c r="P26" s="113">
        <v>0</v>
      </c>
      <c r="Q26" s="109">
        <f>P26*E26</f>
        <v>0</v>
      </c>
      <c r="R26" s="113">
        <v>0</v>
      </c>
      <c r="S26" s="109">
        <f>R26*E26</f>
        <v>0</v>
      </c>
      <c r="T26" s="115">
        <v>0</v>
      </c>
      <c r="U26" s="109">
        <f>T26*E26</f>
        <v>0</v>
      </c>
      <c r="V26" s="113">
        <v>0</v>
      </c>
      <c r="W26" s="109">
        <f>V26*E26</f>
        <v>0</v>
      </c>
    </row>
    <row r="27" spans="1:24" ht="93" customHeight="1" x14ac:dyDescent="0.25">
      <c r="A27" s="106" t="s">
        <v>31</v>
      </c>
      <c r="B27" s="107" t="s">
        <v>86</v>
      </c>
      <c r="C27" s="106" t="s">
        <v>14</v>
      </c>
      <c r="D27" s="107" t="s">
        <v>187</v>
      </c>
      <c r="E27" s="108">
        <v>0.5</v>
      </c>
      <c r="F27" s="114">
        <v>3</v>
      </c>
      <c r="G27" s="109">
        <f>F27*E27</f>
        <v>1.5</v>
      </c>
      <c r="H27" s="113">
        <v>3</v>
      </c>
      <c r="I27" s="109">
        <f>H27*E27</f>
        <v>1.5</v>
      </c>
      <c r="J27" s="113">
        <v>2</v>
      </c>
      <c r="K27" s="109">
        <f>E27*J27</f>
        <v>1</v>
      </c>
      <c r="L27" s="113">
        <v>0</v>
      </c>
      <c r="M27" s="109">
        <f>L27*E27</f>
        <v>0</v>
      </c>
      <c r="N27" s="113">
        <v>3</v>
      </c>
      <c r="O27" s="109">
        <f>N27*E27</f>
        <v>1.5</v>
      </c>
      <c r="P27" s="113">
        <v>3</v>
      </c>
      <c r="Q27" s="109">
        <f>P27*E27</f>
        <v>1.5</v>
      </c>
      <c r="R27" s="113">
        <v>0.5</v>
      </c>
      <c r="S27" s="109">
        <f>E27*R27</f>
        <v>0.25</v>
      </c>
      <c r="T27" s="115">
        <v>0</v>
      </c>
      <c r="U27" s="109">
        <f>T27*E27</f>
        <v>0</v>
      </c>
      <c r="V27" s="113">
        <v>0</v>
      </c>
      <c r="W27" s="109">
        <f>E27*V27</f>
        <v>0</v>
      </c>
    </row>
    <row r="28" spans="1:24" s="110" customFormat="1" ht="67.5" customHeight="1" x14ac:dyDescent="0.25">
      <c r="A28" s="106" t="s">
        <v>33</v>
      </c>
      <c r="B28" s="107" t="s">
        <v>214</v>
      </c>
      <c r="C28" s="106" t="s">
        <v>14</v>
      </c>
      <c r="D28" s="107" t="s">
        <v>188</v>
      </c>
      <c r="E28" s="108">
        <v>1.5</v>
      </c>
      <c r="F28" s="114">
        <v>0</v>
      </c>
      <c r="G28" s="109">
        <f>F28*E28</f>
        <v>0</v>
      </c>
      <c r="H28" s="113">
        <v>0</v>
      </c>
      <c r="I28" s="109">
        <f>H28*E28</f>
        <v>0</v>
      </c>
      <c r="J28" s="113">
        <v>0</v>
      </c>
      <c r="K28" s="109">
        <f>J28*E28</f>
        <v>0</v>
      </c>
      <c r="L28" s="113">
        <v>0</v>
      </c>
      <c r="M28" s="109">
        <f>L28*E28</f>
        <v>0</v>
      </c>
      <c r="N28" s="113">
        <v>0</v>
      </c>
      <c r="O28" s="109">
        <f>N28*E28</f>
        <v>0</v>
      </c>
      <c r="P28" s="113">
        <v>0</v>
      </c>
      <c r="Q28" s="109">
        <f>P28*E28</f>
        <v>0</v>
      </c>
      <c r="R28" s="113">
        <v>0</v>
      </c>
      <c r="S28" s="109">
        <f>R28*E28</f>
        <v>0</v>
      </c>
      <c r="T28" s="115">
        <v>0</v>
      </c>
      <c r="U28" s="109">
        <f>T28*E28</f>
        <v>0</v>
      </c>
      <c r="V28" s="113">
        <v>0</v>
      </c>
      <c r="W28" s="109">
        <f>V28*E28</f>
        <v>0</v>
      </c>
    </row>
    <row r="29" spans="1:24" s="25" customFormat="1" ht="77.25" customHeight="1" x14ac:dyDescent="0.25">
      <c r="A29" s="106" t="s">
        <v>36</v>
      </c>
      <c r="B29" s="107" t="s">
        <v>32</v>
      </c>
      <c r="C29" s="106" t="s">
        <v>14</v>
      </c>
      <c r="D29" s="107" t="s">
        <v>189</v>
      </c>
      <c r="E29" s="108">
        <v>0.5</v>
      </c>
      <c r="F29" s="114">
        <v>3</v>
      </c>
      <c r="G29" s="109">
        <f>F29*E29</f>
        <v>1.5</v>
      </c>
      <c r="H29" s="113">
        <v>3</v>
      </c>
      <c r="I29" s="109">
        <f>H29*E29</f>
        <v>1.5</v>
      </c>
      <c r="J29" s="113">
        <v>3</v>
      </c>
      <c r="K29" s="109">
        <f>E29*J29</f>
        <v>1.5</v>
      </c>
      <c r="L29" s="113">
        <v>3</v>
      </c>
      <c r="M29" s="109">
        <f>L29*E29</f>
        <v>1.5</v>
      </c>
      <c r="N29" s="113">
        <v>3</v>
      </c>
      <c r="O29" s="109">
        <f>N29*E29</f>
        <v>1.5</v>
      </c>
      <c r="P29" s="113">
        <v>3</v>
      </c>
      <c r="Q29" s="109">
        <f>P29*E29</f>
        <v>1.5</v>
      </c>
      <c r="R29" s="113">
        <v>3</v>
      </c>
      <c r="S29" s="109">
        <f>E29*R29</f>
        <v>1.5</v>
      </c>
      <c r="T29" s="115">
        <v>3</v>
      </c>
      <c r="U29" s="109">
        <f>T29*E29</f>
        <v>1.5</v>
      </c>
      <c r="V29" s="113">
        <v>3</v>
      </c>
      <c r="W29" s="109">
        <f>E29*V29</f>
        <v>1.5</v>
      </c>
    </row>
    <row r="30" spans="1:24" ht="209.25" customHeight="1" x14ac:dyDescent="0.25">
      <c r="A30" s="106" t="s">
        <v>37</v>
      </c>
      <c r="B30" s="107" t="s">
        <v>34</v>
      </c>
      <c r="C30" s="106" t="s">
        <v>35</v>
      </c>
      <c r="D30" s="107" t="s">
        <v>143</v>
      </c>
      <c r="E30" s="108">
        <v>0.5</v>
      </c>
      <c r="F30" s="114">
        <v>3</v>
      </c>
      <c r="G30" s="109">
        <f>F30*E30</f>
        <v>1.5</v>
      </c>
      <c r="H30" s="113">
        <v>3</v>
      </c>
      <c r="I30" s="109">
        <f>H30*E30</f>
        <v>1.5</v>
      </c>
      <c r="J30" s="113">
        <v>3</v>
      </c>
      <c r="K30" s="109">
        <f>E30*J30</f>
        <v>1.5</v>
      </c>
      <c r="L30" s="113">
        <v>3</v>
      </c>
      <c r="M30" s="109">
        <f>L30*E30</f>
        <v>1.5</v>
      </c>
      <c r="N30" s="113">
        <v>3</v>
      </c>
      <c r="O30" s="109">
        <f>N30*E30</f>
        <v>1.5</v>
      </c>
      <c r="P30" s="113">
        <v>3</v>
      </c>
      <c r="Q30" s="109">
        <f>P30*E30</f>
        <v>1.5</v>
      </c>
      <c r="R30" s="113">
        <v>3</v>
      </c>
      <c r="S30" s="109">
        <f>E30*R30</f>
        <v>1.5</v>
      </c>
      <c r="T30" s="115">
        <v>3</v>
      </c>
      <c r="U30" s="109">
        <f>T30*E30</f>
        <v>1.5</v>
      </c>
      <c r="V30" s="113">
        <v>3</v>
      </c>
      <c r="W30" s="109">
        <f>E30*V30</f>
        <v>1.5</v>
      </c>
    </row>
    <row r="31" spans="1:24" ht="65.25" customHeight="1" x14ac:dyDescent="0.25">
      <c r="A31" s="106" t="s">
        <v>144</v>
      </c>
      <c r="B31" s="107" t="s">
        <v>145</v>
      </c>
      <c r="C31" s="106" t="s">
        <v>14</v>
      </c>
      <c r="D31" s="107" t="s">
        <v>146</v>
      </c>
      <c r="E31" s="108">
        <v>0.5</v>
      </c>
      <c r="F31" s="114">
        <v>1</v>
      </c>
      <c r="G31" s="109">
        <f>F31*E31</f>
        <v>0.5</v>
      </c>
      <c r="H31" s="113">
        <v>1</v>
      </c>
      <c r="I31" s="109">
        <f>H31*E31</f>
        <v>0.5</v>
      </c>
      <c r="J31" s="113">
        <v>1</v>
      </c>
      <c r="K31" s="109">
        <f>E31*J31</f>
        <v>0.5</v>
      </c>
      <c r="L31" s="113">
        <v>1</v>
      </c>
      <c r="M31" s="109">
        <f>L31*E31</f>
        <v>0.5</v>
      </c>
      <c r="N31" s="113">
        <v>1</v>
      </c>
      <c r="O31" s="109">
        <f>N31*E31</f>
        <v>0.5</v>
      </c>
      <c r="P31" s="113">
        <v>1</v>
      </c>
      <c r="Q31" s="109">
        <f>P31*E31</f>
        <v>0.5</v>
      </c>
      <c r="R31" s="113">
        <v>1</v>
      </c>
      <c r="S31" s="109">
        <f>E31*R31</f>
        <v>0.5</v>
      </c>
      <c r="T31" s="115">
        <v>1</v>
      </c>
      <c r="U31" s="109">
        <f>T31*E31</f>
        <v>0.5</v>
      </c>
      <c r="V31" s="113">
        <v>1</v>
      </c>
      <c r="W31" s="109">
        <f>E31*V31</f>
        <v>0.5</v>
      </c>
    </row>
    <row r="32" spans="1:24" ht="66.75" customHeight="1" x14ac:dyDescent="0.25">
      <c r="A32" s="106" t="s">
        <v>147</v>
      </c>
      <c r="B32" s="107" t="s">
        <v>148</v>
      </c>
      <c r="C32" s="106" t="s">
        <v>38</v>
      </c>
      <c r="D32" s="107" t="s">
        <v>87</v>
      </c>
      <c r="E32" s="108">
        <v>0.5</v>
      </c>
      <c r="F32" s="114">
        <v>1</v>
      </c>
      <c r="G32" s="109">
        <f>F32*E32</f>
        <v>0.5</v>
      </c>
      <c r="H32" s="113">
        <v>1</v>
      </c>
      <c r="I32" s="109">
        <f>H32*E32</f>
        <v>0.5</v>
      </c>
      <c r="J32" s="113">
        <v>1</v>
      </c>
      <c r="K32" s="109">
        <f>E32*J32</f>
        <v>0.5</v>
      </c>
      <c r="L32" s="113">
        <v>1</v>
      </c>
      <c r="M32" s="109">
        <f>L32*E32</f>
        <v>0.5</v>
      </c>
      <c r="N32" s="113">
        <v>1</v>
      </c>
      <c r="O32" s="109">
        <f>N32*E32</f>
        <v>0.5</v>
      </c>
      <c r="P32" s="113">
        <v>1</v>
      </c>
      <c r="Q32" s="109">
        <f>P32*E32</f>
        <v>0.5</v>
      </c>
      <c r="R32" s="113">
        <v>1</v>
      </c>
      <c r="S32" s="109">
        <f>E32*R32</f>
        <v>0.5</v>
      </c>
      <c r="T32" s="115">
        <v>1</v>
      </c>
      <c r="U32" s="109">
        <f>T32*E32</f>
        <v>0.5</v>
      </c>
      <c r="V32" s="113">
        <v>1</v>
      </c>
      <c r="W32" s="109">
        <f>E32*V32</f>
        <v>0.5</v>
      </c>
    </row>
    <row r="33" spans="1:61" ht="57.75" customHeight="1" x14ac:dyDescent="0.25">
      <c r="A33" s="168" t="s">
        <v>149</v>
      </c>
      <c r="B33" s="169" t="s">
        <v>150</v>
      </c>
      <c r="C33" s="106" t="s">
        <v>39</v>
      </c>
      <c r="D33" s="107" t="s">
        <v>88</v>
      </c>
      <c r="E33" s="108">
        <v>1</v>
      </c>
      <c r="F33" s="170">
        <v>1</v>
      </c>
      <c r="G33" s="109">
        <f>F33*E33</f>
        <v>1</v>
      </c>
      <c r="H33" s="113">
        <v>1</v>
      </c>
      <c r="I33" s="109">
        <f>H33*E33</f>
        <v>1</v>
      </c>
      <c r="J33" s="113">
        <v>1</v>
      </c>
      <c r="K33" s="109">
        <f>E33*J33</f>
        <v>1</v>
      </c>
      <c r="L33" s="113">
        <v>1</v>
      </c>
      <c r="M33" s="109">
        <f>L33*E33</f>
        <v>1</v>
      </c>
      <c r="N33" s="113">
        <v>1</v>
      </c>
      <c r="O33" s="109">
        <f>N33*E33</f>
        <v>1</v>
      </c>
      <c r="P33" s="113">
        <v>1</v>
      </c>
      <c r="Q33" s="109">
        <f>P33*E33</f>
        <v>1</v>
      </c>
      <c r="R33" s="113">
        <v>1</v>
      </c>
      <c r="S33" s="109">
        <f>E33*R33</f>
        <v>1</v>
      </c>
      <c r="T33" s="115">
        <v>1</v>
      </c>
      <c r="U33" s="109">
        <f>T33*E33</f>
        <v>1</v>
      </c>
      <c r="V33" s="113">
        <v>1</v>
      </c>
      <c r="W33" s="109">
        <f>E33*V33</f>
        <v>1</v>
      </c>
    </row>
    <row r="34" spans="1:61" ht="37.5" customHeight="1" x14ac:dyDescent="0.25">
      <c r="A34" s="168" t="s">
        <v>151</v>
      </c>
      <c r="B34" s="169" t="s">
        <v>152</v>
      </c>
      <c r="C34" s="106" t="s">
        <v>8</v>
      </c>
      <c r="D34" s="107" t="s">
        <v>87</v>
      </c>
      <c r="E34" s="108">
        <v>1</v>
      </c>
      <c r="F34" s="171">
        <v>1</v>
      </c>
      <c r="G34" s="172">
        <f>F34*E34</f>
        <v>1</v>
      </c>
      <c r="H34" s="173">
        <v>1</v>
      </c>
      <c r="I34" s="172">
        <f>H34*E34</f>
        <v>1</v>
      </c>
      <c r="J34" s="173">
        <v>1</v>
      </c>
      <c r="K34" s="172">
        <f>J34*E34</f>
        <v>1</v>
      </c>
      <c r="L34" s="173">
        <v>1</v>
      </c>
      <c r="M34" s="172">
        <f>L34*E34</f>
        <v>1</v>
      </c>
      <c r="N34" s="173">
        <v>1</v>
      </c>
      <c r="O34" s="172">
        <f>N34*E34</f>
        <v>1</v>
      </c>
      <c r="P34" s="173">
        <v>1</v>
      </c>
      <c r="Q34" s="172">
        <f>P34*E34</f>
        <v>1</v>
      </c>
      <c r="R34" s="173">
        <v>1</v>
      </c>
      <c r="S34" s="172">
        <v>0</v>
      </c>
      <c r="T34" s="174">
        <v>1</v>
      </c>
      <c r="U34" s="172">
        <f>T34*E34</f>
        <v>1</v>
      </c>
      <c r="V34" s="173">
        <v>1</v>
      </c>
      <c r="W34" s="172">
        <f>V34*E34</f>
        <v>1</v>
      </c>
      <c r="X34" s="111"/>
    </row>
    <row r="35" spans="1:61" s="16" customFormat="1" ht="27" customHeight="1" x14ac:dyDescent="0.25">
      <c r="A35" s="157"/>
      <c r="B35" s="158" t="s">
        <v>40</v>
      </c>
      <c r="C35" s="157"/>
      <c r="D35" s="157"/>
      <c r="E35" s="159"/>
      <c r="F35" s="161"/>
      <c r="G35" s="148">
        <f>SUM(G20:G33)+G34</f>
        <v>24.5</v>
      </c>
      <c r="H35" s="155"/>
      <c r="I35" s="148">
        <f>SUM(I20:I33)+I34</f>
        <v>26.5</v>
      </c>
      <c r="J35" s="155"/>
      <c r="K35" s="148">
        <f>SUM(K20:K33)+K34</f>
        <v>23.25</v>
      </c>
      <c r="L35" s="155"/>
      <c r="M35" s="148">
        <f>SUM(M20:M33)+M34</f>
        <v>22.5</v>
      </c>
      <c r="N35" s="155"/>
      <c r="O35" s="148">
        <f>SUM(O20:O33)+O34</f>
        <v>23.5</v>
      </c>
      <c r="P35" s="155"/>
      <c r="Q35" s="148">
        <f>SUM(Q20:Q33)+Q34</f>
        <v>22.25</v>
      </c>
      <c r="R35" s="155"/>
      <c r="S35" s="148">
        <f>SUM(S20:S33)+S34</f>
        <v>20.25</v>
      </c>
      <c r="T35" s="156"/>
      <c r="U35" s="148">
        <f>SUM(U20:U33)+U34</f>
        <v>23.5</v>
      </c>
      <c r="V35" s="155"/>
      <c r="W35" s="148">
        <f>SUM(W20:W33)+W34</f>
        <v>22.5</v>
      </c>
    </row>
    <row r="36" spans="1:61" s="16" customFormat="1" ht="33.75" customHeight="1" x14ac:dyDescent="0.25">
      <c r="A36" s="182" t="s">
        <v>41</v>
      </c>
      <c r="B36" s="182"/>
      <c r="C36" s="182"/>
      <c r="D36" s="182"/>
      <c r="E36" s="154">
        <v>2.5</v>
      </c>
      <c r="F36" s="161"/>
      <c r="G36" s="148">
        <f>E36*G50</f>
        <v>40</v>
      </c>
      <c r="H36" s="155"/>
      <c r="I36" s="148">
        <f>E36*I50</f>
        <v>31.25</v>
      </c>
      <c r="J36" s="155"/>
      <c r="K36" s="148">
        <f>E36*K50</f>
        <v>26.25</v>
      </c>
      <c r="L36" s="155"/>
      <c r="M36" s="148">
        <f>E36*M50</f>
        <v>45</v>
      </c>
      <c r="N36" s="155"/>
      <c r="O36" s="148">
        <f>E36*O50</f>
        <v>32.5</v>
      </c>
      <c r="P36" s="155"/>
      <c r="Q36" s="148">
        <f>E36*Q50</f>
        <v>26.25</v>
      </c>
      <c r="R36" s="155"/>
      <c r="S36" s="148">
        <f>E36*S50</f>
        <v>36.25</v>
      </c>
      <c r="T36" s="156"/>
      <c r="U36" s="148">
        <f>E36*U50</f>
        <v>45</v>
      </c>
      <c r="V36" s="155"/>
      <c r="W36" s="148">
        <f>E36*W50</f>
        <v>31.25</v>
      </c>
    </row>
    <row r="37" spans="1:61" ht="95.25" customHeight="1" x14ac:dyDescent="0.25">
      <c r="A37" s="106" t="s">
        <v>42</v>
      </c>
      <c r="B37" s="107" t="s">
        <v>178</v>
      </c>
      <c r="C37" s="106" t="s">
        <v>89</v>
      </c>
      <c r="D37" s="107" t="s">
        <v>90</v>
      </c>
      <c r="E37" s="108">
        <v>1</v>
      </c>
      <c r="F37" s="114">
        <v>1</v>
      </c>
      <c r="G37" s="109">
        <f>F37*E37</f>
        <v>1</v>
      </c>
      <c r="H37" s="113">
        <v>1</v>
      </c>
      <c r="I37" s="109">
        <f>H37*E37</f>
        <v>1</v>
      </c>
      <c r="J37" s="113">
        <v>1</v>
      </c>
      <c r="K37" s="109">
        <f>J37*E37</f>
        <v>1</v>
      </c>
      <c r="L37" s="113">
        <v>1</v>
      </c>
      <c r="M37" s="109">
        <f>L37*E37</f>
        <v>1</v>
      </c>
      <c r="N37" s="113">
        <v>1</v>
      </c>
      <c r="O37" s="109">
        <f>N37*E37</f>
        <v>1</v>
      </c>
      <c r="P37" s="113">
        <v>1</v>
      </c>
      <c r="Q37" s="109">
        <f>P37*E37</f>
        <v>1</v>
      </c>
      <c r="R37" s="113">
        <v>1</v>
      </c>
      <c r="S37" s="109">
        <f>R37*E37</f>
        <v>1</v>
      </c>
      <c r="T37" s="115">
        <v>1</v>
      </c>
      <c r="U37" s="109">
        <f>T37*E37</f>
        <v>1</v>
      </c>
      <c r="V37" s="113">
        <v>1</v>
      </c>
      <c r="W37" s="109">
        <f>V37*E37</f>
        <v>1</v>
      </c>
    </row>
    <row r="38" spans="1:61" ht="84" customHeight="1" x14ac:dyDescent="0.25">
      <c r="A38" s="106" t="s">
        <v>43</v>
      </c>
      <c r="B38" s="107" t="s">
        <v>153</v>
      </c>
      <c r="C38" s="106" t="s">
        <v>89</v>
      </c>
      <c r="D38" s="107" t="s">
        <v>91</v>
      </c>
      <c r="E38" s="108">
        <v>1</v>
      </c>
      <c r="F38" s="114">
        <v>1</v>
      </c>
      <c r="G38" s="109">
        <f>F38*E38</f>
        <v>1</v>
      </c>
      <c r="H38" s="113">
        <v>1</v>
      </c>
      <c r="I38" s="109">
        <f>H38*E38</f>
        <v>1</v>
      </c>
      <c r="J38" s="113">
        <v>1</v>
      </c>
      <c r="K38" s="109">
        <f>J38*E38</f>
        <v>1</v>
      </c>
      <c r="L38" s="113">
        <v>1</v>
      </c>
      <c r="M38" s="109">
        <f>L38*E38</f>
        <v>1</v>
      </c>
      <c r="N38" s="113">
        <v>1</v>
      </c>
      <c r="O38" s="109">
        <f>N38*E38</f>
        <v>1</v>
      </c>
      <c r="P38" s="113">
        <v>1</v>
      </c>
      <c r="Q38" s="109">
        <f>P38*E38</f>
        <v>1</v>
      </c>
      <c r="R38" s="113">
        <v>1</v>
      </c>
      <c r="S38" s="109">
        <f>R38*E38</f>
        <v>1</v>
      </c>
      <c r="T38" s="115">
        <v>1</v>
      </c>
      <c r="U38" s="109">
        <f>T38*E38</f>
        <v>1</v>
      </c>
      <c r="V38" s="113">
        <v>1</v>
      </c>
      <c r="W38" s="109">
        <f>V38*E38</f>
        <v>1</v>
      </c>
    </row>
    <row r="39" spans="1:61" ht="76.5" customHeight="1" x14ac:dyDescent="0.25">
      <c r="A39" s="106" t="s">
        <v>44</v>
      </c>
      <c r="B39" s="107" t="s">
        <v>124</v>
      </c>
      <c r="C39" s="106" t="s">
        <v>93</v>
      </c>
      <c r="D39" s="107" t="s">
        <v>94</v>
      </c>
      <c r="E39" s="108">
        <v>0.5</v>
      </c>
      <c r="F39" s="114">
        <v>1</v>
      </c>
      <c r="G39" s="109">
        <f>F39*E39</f>
        <v>0.5</v>
      </c>
      <c r="H39" s="113">
        <v>1</v>
      </c>
      <c r="I39" s="109">
        <f>H39*E39</f>
        <v>0.5</v>
      </c>
      <c r="J39" s="113">
        <v>1</v>
      </c>
      <c r="K39" s="109">
        <f>J39*E39</f>
        <v>0.5</v>
      </c>
      <c r="L39" s="113">
        <v>1</v>
      </c>
      <c r="M39" s="109">
        <f>L39*E39</f>
        <v>0.5</v>
      </c>
      <c r="N39" s="113">
        <v>1</v>
      </c>
      <c r="O39" s="109">
        <f>N39*E39</f>
        <v>0.5</v>
      </c>
      <c r="P39" s="113">
        <v>1</v>
      </c>
      <c r="Q39" s="109">
        <f>P39*E39</f>
        <v>0.5</v>
      </c>
      <c r="R39" s="113">
        <v>1</v>
      </c>
      <c r="S39" s="109">
        <f>R39*E39</f>
        <v>0.5</v>
      </c>
      <c r="T39" s="115">
        <v>1</v>
      </c>
      <c r="U39" s="109">
        <f>T39*E39</f>
        <v>0.5</v>
      </c>
      <c r="V39" s="113">
        <v>1</v>
      </c>
      <c r="W39" s="109">
        <f>V39*E39</f>
        <v>0.5</v>
      </c>
    </row>
    <row r="40" spans="1:61" ht="409.5" hidden="1" customHeight="1" x14ac:dyDescent="0.25">
      <c r="A40" s="183" t="s">
        <v>45</v>
      </c>
      <c r="B40" s="184" t="s">
        <v>154</v>
      </c>
      <c r="C40" s="106" t="s">
        <v>46</v>
      </c>
      <c r="D40" s="107" t="s">
        <v>47</v>
      </c>
      <c r="E40" s="185">
        <v>0.5</v>
      </c>
      <c r="F40" s="114"/>
      <c r="G40" s="109">
        <f>F40*E40</f>
        <v>0</v>
      </c>
      <c r="H40" s="113"/>
      <c r="I40" s="109">
        <f>H40*E40</f>
        <v>0</v>
      </c>
      <c r="J40" s="113"/>
      <c r="K40" s="109">
        <f>J40*E40</f>
        <v>0</v>
      </c>
      <c r="L40" s="113"/>
      <c r="M40" s="109">
        <f>L40*E40</f>
        <v>0</v>
      </c>
      <c r="N40" s="113"/>
      <c r="O40" s="109">
        <f>N40*E40</f>
        <v>0</v>
      </c>
      <c r="P40" s="113"/>
      <c r="Q40" s="109">
        <f>P40*E40</f>
        <v>0</v>
      </c>
      <c r="R40" s="113"/>
      <c r="S40" s="109">
        <f>R40*E40</f>
        <v>0</v>
      </c>
      <c r="T40" s="115"/>
      <c r="U40" s="109">
        <f>T40*E40</f>
        <v>0</v>
      </c>
      <c r="V40" s="113"/>
      <c r="W40" s="109">
        <f>V40*E40</f>
        <v>0</v>
      </c>
    </row>
    <row r="41" spans="1:61" ht="79.5" customHeight="1" x14ac:dyDescent="0.25">
      <c r="A41" s="183"/>
      <c r="B41" s="184"/>
      <c r="C41" s="106" t="s">
        <v>93</v>
      </c>
      <c r="D41" s="107" t="s">
        <v>94</v>
      </c>
      <c r="E41" s="185"/>
      <c r="F41" s="114">
        <v>1</v>
      </c>
      <c r="G41" s="109">
        <f>F41*E40</f>
        <v>0.5</v>
      </c>
      <c r="H41" s="113">
        <v>1</v>
      </c>
      <c r="I41" s="109">
        <f>H41*E41</f>
        <v>0</v>
      </c>
      <c r="J41" s="113">
        <v>1</v>
      </c>
      <c r="K41" s="109">
        <f>J41*E40</f>
        <v>0.5</v>
      </c>
      <c r="L41" s="113">
        <v>1</v>
      </c>
      <c r="M41" s="109">
        <f>L41*E40</f>
        <v>0.5</v>
      </c>
      <c r="N41" s="113">
        <v>1</v>
      </c>
      <c r="O41" s="109">
        <f>N41*E40</f>
        <v>0.5</v>
      </c>
      <c r="P41" s="113">
        <v>1</v>
      </c>
      <c r="Q41" s="109">
        <f>E40*P41</f>
        <v>0.5</v>
      </c>
      <c r="R41" s="113">
        <v>1</v>
      </c>
      <c r="S41" s="109">
        <f>R41*E40</f>
        <v>0.5</v>
      </c>
      <c r="T41" s="115">
        <v>1</v>
      </c>
      <c r="U41" s="109">
        <f>T41*E40</f>
        <v>0.5</v>
      </c>
      <c r="V41" s="113">
        <v>1</v>
      </c>
      <c r="W41" s="109">
        <f>V41*E41</f>
        <v>0</v>
      </c>
    </row>
    <row r="42" spans="1:61" ht="84.75" customHeight="1" x14ac:dyDescent="0.25">
      <c r="A42" s="106" t="s">
        <v>48</v>
      </c>
      <c r="B42" s="107" t="s">
        <v>155</v>
      </c>
      <c r="C42" s="106" t="s">
        <v>89</v>
      </c>
      <c r="D42" s="107" t="s">
        <v>92</v>
      </c>
      <c r="E42" s="108">
        <v>2</v>
      </c>
      <c r="F42" s="114">
        <v>2</v>
      </c>
      <c r="G42" s="109">
        <f>F42*E42</f>
        <v>4</v>
      </c>
      <c r="H42" s="113">
        <v>2</v>
      </c>
      <c r="I42" s="109">
        <f>H42*E42</f>
        <v>4</v>
      </c>
      <c r="J42" s="113">
        <v>2</v>
      </c>
      <c r="K42" s="109">
        <f>J42*E42</f>
        <v>4</v>
      </c>
      <c r="L42" s="113">
        <v>2</v>
      </c>
      <c r="M42" s="109">
        <f>L42*E42</f>
        <v>4</v>
      </c>
      <c r="N42" s="113">
        <v>2</v>
      </c>
      <c r="O42" s="109">
        <f>N42*E42</f>
        <v>4</v>
      </c>
      <c r="P42" s="113">
        <v>2</v>
      </c>
      <c r="Q42" s="109">
        <f>P42*E42</f>
        <v>4</v>
      </c>
      <c r="R42" s="113">
        <v>2</v>
      </c>
      <c r="S42" s="109">
        <f>R42*E42</f>
        <v>4</v>
      </c>
      <c r="T42" s="115">
        <v>2</v>
      </c>
      <c r="U42" s="109">
        <f>T42*E42</f>
        <v>4</v>
      </c>
      <c r="V42" s="113">
        <v>2</v>
      </c>
      <c r="W42" s="109">
        <f>V42*E42</f>
        <v>4</v>
      </c>
    </row>
    <row r="43" spans="1:61" ht="81.75" customHeight="1" x14ac:dyDescent="0.25">
      <c r="A43" s="106" t="s">
        <v>49</v>
      </c>
      <c r="B43" s="107" t="s">
        <v>156</v>
      </c>
      <c r="C43" s="106" t="s">
        <v>8</v>
      </c>
      <c r="D43" s="107" t="s">
        <v>78</v>
      </c>
      <c r="E43" s="108">
        <v>1.5</v>
      </c>
      <c r="F43" s="114">
        <v>1</v>
      </c>
      <c r="G43" s="109">
        <f>F43*E43</f>
        <v>1.5</v>
      </c>
      <c r="H43" s="113">
        <v>1</v>
      </c>
      <c r="I43" s="109">
        <f>H43*E43</f>
        <v>1.5</v>
      </c>
      <c r="J43" s="113">
        <v>1</v>
      </c>
      <c r="K43" s="109">
        <f>J43*E43</f>
        <v>1.5</v>
      </c>
      <c r="L43" s="113">
        <v>1</v>
      </c>
      <c r="M43" s="109">
        <f>L43*E43</f>
        <v>1.5</v>
      </c>
      <c r="N43" s="113">
        <v>1</v>
      </c>
      <c r="O43" s="109">
        <f>N43*E43</f>
        <v>1.5</v>
      </c>
      <c r="P43" s="113">
        <v>1</v>
      </c>
      <c r="Q43" s="109">
        <f>P43*E43</f>
        <v>1.5</v>
      </c>
      <c r="R43" s="113">
        <v>1</v>
      </c>
      <c r="S43" s="109">
        <f>R43*E43</f>
        <v>1.5</v>
      </c>
      <c r="T43" s="115">
        <v>1</v>
      </c>
      <c r="U43" s="109">
        <f>T43*E43</f>
        <v>1.5</v>
      </c>
      <c r="V43" s="113">
        <v>1</v>
      </c>
      <c r="W43" s="109">
        <f>V43*E43</f>
        <v>1.5</v>
      </c>
    </row>
    <row r="44" spans="1:61" ht="96.75" customHeight="1" x14ac:dyDescent="0.25">
      <c r="A44" s="106" t="s">
        <v>50</v>
      </c>
      <c r="B44" s="107" t="s">
        <v>157</v>
      </c>
      <c r="C44" s="106" t="s">
        <v>8</v>
      </c>
      <c r="D44" s="107" t="s">
        <v>78</v>
      </c>
      <c r="E44" s="108">
        <v>2</v>
      </c>
      <c r="F44" s="114">
        <v>1</v>
      </c>
      <c r="G44" s="109">
        <f>F44*E44</f>
        <v>2</v>
      </c>
      <c r="H44" s="113">
        <v>1</v>
      </c>
      <c r="I44" s="109">
        <f>H44*E44</f>
        <v>2</v>
      </c>
      <c r="J44" s="113">
        <v>1</v>
      </c>
      <c r="K44" s="109">
        <f>J44*E44</f>
        <v>2</v>
      </c>
      <c r="L44" s="113">
        <v>1</v>
      </c>
      <c r="M44" s="109">
        <f>L44*E44</f>
        <v>2</v>
      </c>
      <c r="N44" s="113">
        <v>1</v>
      </c>
      <c r="O44" s="109">
        <f>N44*E44</f>
        <v>2</v>
      </c>
      <c r="P44" s="113">
        <v>1</v>
      </c>
      <c r="Q44" s="109">
        <f>P44*E44</f>
        <v>2</v>
      </c>
      <c r="R44" s="113">
        <v>1</v>
      </c>
      <c r="S44" s="109">
        <f>R44*E44</f>
        <v>2</v>
      </c>
      <c r="T44" s="115">
        <v>1</v>
      </c>
      <c r="U44" s="109">
        <f>T44*E44</f>
        <v>2</v>
      </c>
      <c r="V44" s="113">
        <v>1</v>
      </c>
      <c r="W44" s="109">
        <f>V44*E44</f>
        <v>2</v>
      </c>
    </row>
    <row r="45" spans="1:61" s="84" customFormat="1" ht="63.75" customHeight="1" x14ac:dyDescent="0.25">
      <c r="A45" s="106" t="s">
        <v>51</v>
      </c>
      <c r="B45" s="107" t="s">
        <v>158</v>
      </c>
      <c r="C45" s="106" t="s">
        <v>8</v>
      </c>
      <c r="D45" s="107" t="s">
        <v>191</v>
      </c>
      <c r="E45" s="108">
        <v>0.5</v>
      </c>
      <c r="F45" s="114">
        <v>1</v>
      </c>
      <c r="G45" s="109">
        <f>F45*E45</f>
        <v>0.5</v>
      </c>
      <c r="H45" s="113">
        <v>1</v>
      </c>
      <c r="I45" s="109">
        <f>H45*E45</f>
        <v>0.5</v>
      </c>
      <c r="J45" s="113">
        <v>0</v>
      </c>
      <c r="K45" s="109">
        <f>J45*E45</f>
        <v>0</v>
      </c>
      <c r="L45" s="113">
        <v>1</v>
      </c>
      <c r="M45" s="109">
        <f>L45*E45</f>
        <v>0.5</v>
      </c>
      <c r="N45" s="113">
        <v>1</v>
      </c>
      <c r="O45" s="109">
        <f>N45*E45</f>
        <v>0.5</v>
      </c>
      <c r="P45" s="113">
        <v>0</v>
      </c>
      <c r="Q45" s="109">
        <f>P45*E45</f>
        <v>0</v>
      </c>
      <c r="R45" s="113">
        <v>1</v>
      </c>
      <c r="S45" s="109">
        <f>R45*E45</f>
        <v>0.5</v>
      </c>
      <c r="T45" s="115">
        <v>1</v>
      </c>
      <c r="U45" s="109">
        <f>T45*E45</f>
        <v>0.5</v>
      </c>
      <c r="V45" s="113">
        <v>1</v>
      </c>
      <c r="W45" s="109">
        <f>V45*E45</f>
        <v>0.5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</row>
    <row r="46" spans="1:61" s="84" customFormat="1" ht="126.75" customHeight="1" x14ac:dyDescent="0.25">
      <c r="A46" s="106" t="s">
        <v>159</v>
      </c>
      <c r="B46" s="107" t="s">
        <v>160</v>
      </c>
      <c r="C46" s="106" t="s">
        <v>161</v>
      </c>
      <c r="D46" s="107" t="s">
        <v>192</v>
      </c>
      <c r="E46" s="108">
        <v>1</v>
      </c>
      <c r="F46" s="114">
        <v>1</v>
      </c>
      <c r="G46" s="109">
        <f>F46*E46</f>
        <v>1</v>
      </c>
      <c r="H46" s="113">
        <v>1</v>
      </c>
      <c r="I46" s="109">
        <f>H46*E46</f>
        <v>1</v>
      </c>
      <c r="J46" s="113">
        <v>0</v>
      </c>
      <c r="K46" s="109">
        <f>J46*E46</f>
        <v>0</v>
      </c>
      <c r="L46" s="113">
        <v>1</v>
      </c>
      <c r="M46" s="109">
        <f>L46*E46</f>
        <v>1</v>
      </c>
      <c r="N46" s="113">
        <v>1</v>
      </c>
      <c r="O46" s="109">
        <f>N46*E46</f>
        <v>1</v>
      </c>
      <c r="P46" s="113">
        <v>0</v>
      </c>
      <c r="Q46" s="109">
        <f>P46*E46</f>
        <v>0</v>
      </c>
      <c r="R46" s="113">
        <v>1</v>
      </c>
      <c r="S46" s="109">
        <f>R46*E46</f>
        <v>1</v>
      </c>
      <c r="T46" s="115">
        <v>1</v>
      </c>
      <c r="U46" s="109">
        <f>T46*E46</f>
        <v>1</v>
      </c>
      <c r="V46" s="113">
        <v>1</v>
      </c>
      <c r="W46" s="109">
        <f>V46*E46</f>
        <v>1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</row>
    <row r="47" spans="1:61" s="84" customFormat="1" ht="98.25" customHeight="1" x14ac:dyDescent="0.25">
      <c r="A47" s="106" t="s">
        <v>162</v>
      </c>
      <c r="B47" s="107" t="s">
        <v>163</v>
      </c>
      <c r="C47" s="106" t="s">
        <v>164</v>
      </c>
      <c r="D47" s="107" t="s">
        <v>177</v>
      </c>
      <c r="E47" s="108">
        <v>0.5</v>
      </c>
      <c r="F47" s="114">
        <v>3</v>
      </c>
      <c r="G47" s="109">
        <f>F47*E47</f>
        <v>1.5</v>
      </c>
      <c r="H47" s="113">
        <v>1</v>
      </c>
      <c r="I47" s="109">
        <f>H47*E47</f>
        <v>0.5</v>
      </c>
      <c r="J47" s="113">
        <v>0</v>
      </c>
      <c r="K47" s="109">
        <f>J47*E47</f>
        <v>0</v>
      </c>
      <c r="L47" s="113">
        <v>3</v>
      </c>
      <c r="M47" s="109">
        <f>L47*E47</f>
        <v>1.5</v>
      </c>
      <c r="N47" s="113">
        <v>1</v>
      </c>
      <c r="O47" s="109">
        <f>N47*E47</f>
        <v>0.5</v>
      </c>
      <c r="P47" s="113">
        <v>0</v>
      </c>
      <c r="Q47" s="109">
        <f>P47*E47</f>
        <v>0</v>
      </c>
      <c r="R47" s="113">
        <v>0</v>
      </c>
      <c r="S47" s="109">
        <f>R47*E47</f>
        <v>0</v>
      </c>
      <c r="T47" s="115">
        <v>3</v>
      </c>
      <c r="U47" s="109">
        <f>T47*E47</f>
        <v>1.5</v>
      </c>
      <c r="V47" s="113">
        <v>1</v>
      </c>
      <c r="W47" s="109">
        <f>V47*E47</f>
        <v>0.5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</row>
    <row r="48" spans="1:61" s="84" customFormat="1" ht="56.25" customHeight="1" x14ac:dyDescent="0.25">
      <c r="A48" s="106" t="s">
        <v>165</v>
      </c>
      <c r="B48" s="107" t="s">
        <v>175</v>
      </c>
      <c r="C48" s="106" t="s">
        <v>8</v>
      </c>
      <c r="D48" s="107" t="s">
        <v>193</v>
      </c>
      <c r="E48" s="108">
        <v>0.5</v>
      </c>
      <c r="F48" s="114">
        <v>1</v>
      </c>
      <c r="G48" s="109">
        <f>F48*E48</f>
        <v>0.5</v>
      </c>
      <c r="H48" s="113">
        <v>1</v>
      </c>
      <c r="I48" s="109">
        <f>H48*E48</f>
        <v>0.5</v>
      </c>
      <c r="J48" s="113">
        <v>0</v>
      </c>
      <c r="K48" s="109">
        <f>J48*E48</f>
        <v>0</v>
      </c>
      <c r="L48" s="113">
        <v>1</v>
      </c>
      <c r="M48" s="109">
        <f>L48*E48</f>
        <v>0.5</v>
      </c>
      <c r="N48" s="113">
        <v>1</v>
      </c>
      <c r="O48" s="109">
        <f>N48*E48</f>
        <v>0.5</v>
      </c>
      <c r="P48" s="113">
        <v>0</v>
      </c>
      <c r="Q48" s="109">
        <f>P48*E48</f>
        <v>0</v>
      </c>
      <c r="R48" s="113">
        <v>1</v>
      </c>
      <c r="S48" s="109">
        <f>R48*E48</f>
        <v>0.5</v>
      </c>
      <c r="T48" s="115">
        <v>1</v>
      </c>
      <c r="U48" s="109">
        <f>T48*E48</f>
        <v>0.5</v>
      </c>
      <c r="V48" s="113">
        <v>1</v>
      </c>
      <c r="W48" s="109">
        <f>V48*E48</f>
        <v>0.5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</row>
    <row r="49" spans="1:67" s="84" customFormat="1" ht="97.5" customHeight="1" x14ac:dyDescent="0.25">
      <c r="A49" s="106" t="s">
        <v>167</v>
      </c>
      <c r="B49" s="107" t="s">
        <v>168</v>
      </c>
      <c r="C49" s="106" t="s">
        <v>169</v>
      </c>
      <c r="D49" s="107" t="s">
        <v>194</v>
      </c>
      <c r="E49" s="108">
        <v>2</v>
      </c>
      <c r="F49" s="114">
        <v>1</v>
      </c>
      <c r="G49" s="109">
        <f>F49*E49</f>
        <v>2</v>
      </c>
      <c r="H49" s="113">
        <v>0</v>
      </c>
      <c r="I49" s="109">
        <f>H49*E49</f>
        <v>0</v>
      </c>
      <c r="J49" s="113">
        <v>0</v>
      </c>
      <c r="K49" s="109">
        <f>J49*E49</f>
        <v>0</v>
      </c>
      <c r="L49" s="113">
        <v>2</v>
      </c>
      <c r="M49" s="109">
        <f>L49*E49</f>
        <v>4</v>
      </c>
      <c r="N49" s="113">
        <v>0</v>
      </c>
      <c r="O49" s="109">
        <f>N49*E49</f>
        <v>0</v>
      </c>
      <c r="P49" s="113">
        <v>0</v>
      </c>
      <c r="Q49" s="109">
        <f>P49*E49</f>
        <v>0</v>
      </c>
      <c r="R49" s="113">
        <v>1</v>
      </c>
      <c r="S49" s="109">
        <f>R49*E49</f>
        <v>2</v>
      </c>
      <c r="T49" s="115">
        <v>2</v>
      </c>
      <c r="U49" s="109">
        <f>T49*E49</f>
        <v>4</v>
      </c>
      <c r="V49" s="113">
        <v>0</v>
      </c>
      <c r="W49" s="109">
        <f>V49*E49</f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</row>
    <row r="50" spans="1:67" s="16" customFormat="1" ht="30" customHeight="1" x14ac:dyDescent="0.25">
      <c r="A50" s="182" t="s">
        <v>52</v>
      </c>
      <c r="B50" s="182"/>
      <c r="C50" s="182"/>
      <c r="D50" s="182"/>
      <c r="E50" s="159"/>
      <c r="F50" s="161"/>
      <c r="G50" s="148">
        <f>SUM(G37:G44)+G45+G46+G47+G48+G49</f>
        <v>16</v>
      </c>
      <c r="H50" s="155"/>
      <c r="I50" s="148">
        <f>SUM(I37:I44)+I45+I46+I47+I48+I49</f>
        <v>12.5</v>
      </c>
      <c r="J50" s="155"/>
      <c r="K50" s="148">
        <f>SUM(K37:K44)+K45+K46+K47+K48+K49</f>
        <v>10.5</v>
      </c>
      <c r="L50" s="155"/>
      <c r="M50" s="148">
        <f>SUM(M37:M44)+M45+M46+M47+M48+M49</f>
        <v>18</v>
      </c>
      <c r="N50" s="155"/>
      <c r="O50" s="148">
        <f>SUM(O37:O44)+O45+O46+O47+O48+O49</f>
        <v>13</v>
      </c>
      <c r="P50" s="155"/>
      <c r="Q50" s="148">
        <f>SUM(Q37:Q44)+Q45+Q46+Q47+Q48+Q49</f>
        <v>10.5</v>
      </c>
      <c r="R50" s="155"/>
      <c r="S50" s="148">
        <f>SUM(S37:S44)+S45+S46+S47+S48+S49</f>
        <v>14.5</v>
      </c>
      <c r="T50" s="156"/>
      <c r="U50" s="148">
        <f>SUM(U37:U44)+U45+U46+U47+U48+U49</f>
        <v>18</v>
      </c>
      <c r="V50" s="155"/>
      <c r="W50" s="148">
        <f>SUM(W37:W44)+W45+W46+W47+W48+W49</f>
        <v>12.5</v>
      </c>
    </row>
    <row r="51" spans="1:67" s="16" customFormat="1" ht="31.5" customHeight="1" x14ac:dyDescent="0.25">
      <c r="A51" s="162"/>
      <c r="B51" s="182" t="s">
        <v>53</v>
      </c>
      <c r="C51" s="182"/>
      <c r="D51" s="182"/>
      <c r="E51" s="163">
        <v>2</v>
      </c>
      <c r="F51" s="161"/>
      <c r="G51" s="148">
        <f>E51*G57</f>
        <v>17</v>
      </c>
      <c r="H51" s="155"/>
      <c r="I51" s="148">
        <f>E51*I57</f>
        <v>17</v>
      </c>
      <c r="J51" s="155"/>
      <c r="K51" s="148">
        <f>E51*K57</f>
        <v>17</v>
      </c>
      <c r="L51" s="155"/>
      <c r="M51" s="148">
        <f>E51*M57</f>
        <v>17</v>
      </c>
      <c r="N51" s="155"/>
      <c r="O51" s="148">
        <f>E51*O57</f>
        <v>17</v>
      </c>
      <c r="P51" s="155"/>
      <c r="Q51" s="148">
        <f>E51*Q57</f>
        <v>17</v>
      </c>
      <c r="R51" s="155"/>
      <c r="S51" s="148">
        <f>E51*S57</f>
        <v>17</v>
      </c>
      <c r="T51" s="156"/>
      <c r="U51" s="148">
        <f>E51*U57</f>
        <v>17</v>
      </c>
      <c r="V51" s="155"/>
      <c r="W51" s="148">
        <f>E51*W57</f>
        <v>17</v>
      </c>
    </row>
    <row r="52" spans="1:67" ht="41.25" customHeight="1" x14ac:dyDescent="0.25">
      <c r="A52" s="106" t="s">
        <v>54</v>
      </c>
      <c r="B52" s="107" t="s">
        <v>55</v>
      </c>
      <c r="C52" s="106" t="s">
        <v>56</v>
      </c>
      <c r="D52" s="107" t="s">
        <v>78</v>
      </c>
      <c r="E52" s="106">
        <v>0.5</v>
      </c>
      <c r="F52" s="114">
        <v>1</v>
      </c>
      <c r="G52" s="109">
        <f>E52*F52</f>
        <v>0.5</v>
      </c>
      <c r="H52" s="113">
        <v>1</v>
      </c>
      <c r="I52" s="109">
        <f>E52*H52</f>
        <v>0.5</v>
      </c>
      <c r="J52" s="113">
        <v>1</v>
      </c>
      <c r="K52" s="109">
        <f>E52*J52</f>
        <v>0.5</v>
      </c>
      <c r="L52" s="113">
        <v>1</v>
      </c>
      <c r="M52" s="109">
        <f>E52*L52</f>
        <v>0.5</v>
      </c>
      <c r="N52" s="113">
        <v>1</v>
      </c>
      <c r="O52" s="109">
        <f>N52*E52</f>
        <v>0.5</v>
      </c>
      <c r="P52" s="113">
        <v>1</v>
      </c>
      <c r="Q52" s="109">
        <f>P52*E52</f>
        <v>0.5</v>
      </c>
      <c r="R52" s="113">
        <v>1</v>
      </c>
      <c r="S52" s="109">
        <f>R52*E52</f>
        <v>0.5</v>
      </c>
      <c r="T52" s="115">
        <v>1</v>
      </c>
      <c r="U52" s="109">
        <f>T52*E52</f>
        <v>0.5</v>
      </c>
      <c r="V52" s="113">
        <v>1</v>
      </c>
      <c r="W52" s="109">
        <f>V52*E52</f>
        <v>0.5</v>
      </c>
    </row>
    <row r="53" spans="1:67" ht="81.75" customHeight="1" x14ac:dyDescent="0.25">
      <c r="A53" s="106" t="s">
        <v>57</v>
      </c>
      <c r="B53" s="107" t="s">
        <v>58</v>
      </c>
      <c r="C53" s="106" t="s">
        <v>96</v>
      </c>
      <c r="D53" s="107" t="s">
        <v>95</v>
      </c>
      <c r="E53" s="106">
        <v>1</v>
      </c>
      <c r="F53" s="114">
        <v>2</v>
      </c>
      <c r="G53" s="109">
        <f>E53*F53</f>
        <v>2</v>
      </c>
      <c r="H53" s="113">
        <v>2</v>
      </c>
      <c r="I53" s="109">
        <f>H53*E53</f>
        <v>2</v>
      </c>
      <c r="J53" s="113">
        <v>2</v>
      </c>
      <c r="K53" s="109">
        <f>E53*J53</f>
        <v>2</v>
      </c>
      <c r="L53" s="113">
        <v>2</v>
      </c>
      <c r="M53" s="109">
        <f>L53*E53</f>
        <v>2</v>
      </c>
      <c r="N53" s="113">
        <v>2</v>
      </c>
      <c r="O53" s="109">
        <f>N53*E53</f>
        <v>2</v>
      </c>
      <c r="P53" s="113">
        <v>2</v>
      </c>
      <c r="Q53" s="109">
        <f>P53*E53</f>
        <v>2</v>
      </c>
      <c r="R53" s="113">
        <v>2</v>
      </c>
      <c r="S53" s="109">
        <f>R53*E53</f>
        <v>2</v>
      </c>
      <c r="T53" s="115">
        <v>2</v>
      </c>
      <c r="U53" s="109">
        <f>T53*E53</f>
        <v>2</v>
      </c>
      <c r="V53" s="113">
        <v>2</v>
      </c>
      <c r="W53" s="109">
        <f>V53*E53</f>
        <v>2</v>
      </c>
    </row>
    <row r="54" spans="1:67" ht="68.25" customHeight="1" x14ac:dyDescent="0.25">
      <c r="A54" s="106" t="s">
        <v>59</v>
      </c>
      <c r="B54" s="107" t="s">
        <v>60</v>
      </c>
      <c r="C54" s="106" t="s">
        <v>56</v>
      </c>
      <c r="D54" s="166" t="s">
        <v>97</v>
      </c>
      <c r="E54" s="106">
        <v>1.5</v>
      </c>
      <c r="F54" s="114">
        <v>2</v>
      </c>
      <c r="G54" s="109">
        <f>F54*E54</f>
        <v>3</v>
      </c>
      <c r="H54" s="113">
        <v>2</v>
      </c>
      <c r="I54" s="109">
        <f>H54*E54</f>
        <v>3</v>
      </c>
      <c r="J54" s="113">
        <v>2</v>
      </c>
      <c r="K54" s="109">
        <f>J54*E54</f>
        <v>3</v>
      </c>
      <c r="L54" s="113">
        <v>2</v>
      </c>
      <c r="M54" s="109">
        <f>L54*E54</f>
        <v>3</v>
      </c>
      <c r="N54" s="113">
        <v>2</v>
      </c>
      <c r="O54" s="109">
        <f>N54*E54</f>
        <v>3</v>
      </c>
      <c r="P54" s="113">
        <v>2</v>
      </c>
      <c r="Q54" s="109">
        <f>P54*E54</f>
        <v>3</v>
      </c>
      <c r="R54" s="113">
        <v>2</v>
      </c>
      <c r="S54" s="109">
        <f>R54*E54</f>
        <v>3</v>
      </c>
      <c r="T54" s="115">
        <v>2</v>
      </c>
      <c r="U54" s="109">
        <f>T54*E54</f>
        <v>3</v>
      </c>
      <c r="V54" s="113">
        <v>2</v>
      </c>
      <c r="W54" s="109">
        <f>V54*E54</f>
        <v>3</v>
      </c>
    </row>
    <row r="55" spans="1:67" ht="108.75" customHeight="1" x14ac:dyDescent="0.25">
      <c r="A55" s="106" t="s">
        <v>61</v>
      </c>
      <c r="B55" s="107" t="s">
        <v>171</v>
      </c>
      <c r="C55" s="106" t="s">
        <v>172</v>
      </c>
      <c r="D55" s="107" t="s">
        <v>201</v>
      </c>
      <c r="E55" s="106">
        <v>1.5</v>
      </c>
      <c r="F55" s="114">
        <v>1</v>
      </c>
      <c r="G55" s="109">
        <f>F55*E55</f>
        <v>1.5</v>
      </c>
      <c r="H55" s="113">
        <v>1</v>
      </c>
      <c r="I55" s="109">
        <f>H55*E55</f>
        <v>1.5</v>
      </c>
      <c r="J55" s="113">
        <v>1</v>
      </c>
      <c r="K55" s="109">
        <f>J55*E55</f>
        <v>1.5</v>
      </c>
      <c r="L55" s="113">
        <v>1</v>
      </c>
      <c r="M55" s="109">
        <f>L55*E55</f>
        <v>1.5</v>
      </c>
      <c r="N55" s="113">
        <v>1</v>
      </c>
      <c r="O55" s="109">
        <f>N55*E55</f>
        <v>1.5</v>
      </c>
      <c r="P55" s="113">
        <v>1</v>
      </c>
      <c r="Q55" s="109">
        <f>P55*E55</f>
        <v>1.5</v>
      </c>
      <c r="R55" s="113">
        <v>1</v>
      </c>
      <c r="S55" s="109">
        <f>R55*E55</f>
        <v>1.5</v>
      </c>
      <c r="T55" s="115">
        <v>1</v>
      </c>
      <c r="U55" s="109">
        <f>T55*E55</f>
        <v>1.5</v>
      </c>
      <c r="V55" s="113">
        <v>1</v>
      </c>
      <c r="W55" s="109">
        <f>V55*E55</f>
        <v>1.5</v>
      </c>
    </row>
    <row r="56" spans="1:67" ht="150.75" customHeight="1" x14ac:dyDescent="0.25">
      <c r="A56" s="106" t="s">
        <v>62</v>
      </c>
      <c r="B56" s="107" t="s">
        <v>173</v>
      </c>
      <c r="C56" s="106" t="s">
        <v>172</v>
      </c>
      <c r="D56" s="107" t="s">
        <v>202</v>
      </c>
      <c r="E56" s="106">
        <v>1.5</v>
      </c>
      <c r="F56" s="114">
        <v>1</v>
      </c>
      <c r="G56" s="109">
        <f>F56*E56</f>
        <v>1.5</v>
      </c>
      <c r="H56" s="113">
        <v>1</v>
      </c>
      <c r="I56" s="109">
        <f>H56*E56</f>
        <v>1.5</v>
      </c>
      <c r="J56" s="113">
        <v>1</v>
      </c>
      <c r="K56" s="109">
        <f>J56*E56</f>
        <v>1.5</v>
      </c>
      <c r="L56" s="113">
        <v>1</v>
      </c>
      <c r="M56" s="109">
        <f>L56*E56</f>
        <v>1.5</v>
      </c>
      <c r="N56" s="113">
        <v>1</v>
      </c>
      <c r="O56" s="109">
        <f>N56*E56</f>
        <v>1.5</v>
      </c>
      <c r="P56" s="113">
        <v>1</v>
      </c>
      <c r="Q56" s="109">
        <f>P56*E56</f>
        <v>1.5</v>
      </c>
      <c r="R56" s="113">
        <v>1</v>
      </c>
      <c r="S56" s="109">
        <f>R56*E56</f>
        <v>1.5</v>
      </c>
      <c r="T56" s="115">
        <v>1</v>
      </c>
      <c r="U56" s="109">
        <f>T56*E56</f>
        <v>1.5</v>
      </c>
      <c r="V56" s="113">
        <v>1</v>
      </c>
      <c r="W56" s="109">
        <f>V56*E56</f>
        <v>1.5</v>
      </c>
    </row>
    <row r="57" spans="1:67" ht="22.5" customHeight="1" x14ac:dyDescent="0.25">
      <c r="A57" s="150"/>
      <c r="B57" s="175" t="s">
        <v>63</v>
      </c>
      <c r="C57" s="150"/>
      <c r="D57" s="150"/>
      <c r="E57" s="106"/>
      <c r="F57" s="114"/>
      <c r="G57" s="148">
        <f>SUM(G52:G56)</f>
        <v>8.5</v>
      </c>
      <c r="H57" s="148"/>
      <c r="I57" s="148">
        <f t="shared" ref="I57:W57" si="0">SUM(I52:I56)</f>
        <v>8.5</v>
      </c>
      <c r="J57" s="148"/>
      <c r="K57" s="148">
        <f t="shared" si="0"/>
        <v>8.5</v>
      </c>
      <c r="L57" s="148"/>
      <c r="M57" s="148">
        <f t="shared" si="0"/>
        <v>8.5</v>
      </c>
      <c r="N57" s="148"/>
      <c r="O57" s="148">
        <f t="shared" si="0"/>
        <v>8.5</v>
      </c>
      <c r="P57" s="148"/>
      <c r="Q57" s="148">
        <f t="shared" si="0"/>
        <v>8.5</v>
      </c>
      <c r="R57" s="148"/>
      <c r="S57" s="148">
        <f t="shared" si="0"/>
        <v>8.5</v>
      </c>
      <c r="T57" s="148"/>
      <c r="U57" s="148">
        <f t="shared" si="0"/>
        <v>8.5</v>
      </c>
      <c r="V57" s="148"/>
      <c r="W57" s="148">
        <f t="shared" si="0"/>
        <v>8.5</v>
      </c>
    </row>
    <row r="58" spans="1:67" s="105" customFormat="1" ht="33" customHeight="1" x14ac:dyDescent="0.25">
      <c r="A58" s="181" t="s">
        <v>64</v>
      </c>
      <c r="B58" s="181"/>
      <c r="C58" s="176"/>
      <c r="D58" s="176"/>
      <c r="E58" s="159"/>
      <c r="F58" s="161"/>
      <c r="G58" s="148">
        <f>G8+G19+G36+G51</f>
        <v>229.5</v>
      </c>
      <c r="H58" s="148"/>
      <c r="I58" s="148">
        <f>I8+I19+I36+I51</f>
        <v>217.75</v>
      </c>
      <c r="J58" s="155"/>
      <c r="K58" s="148">
        <f>K8+K19+K36+K51</f>
        <v>210.125</v>
      </c>
      <c r="L58" s="155"/>
      <c r="M58" s="148">
        <f>M8+M19+M36+M51</f>
        <v>219.5</v>
      </c>
      <c r="N58" s="155"/>
      <c r="O58" s="148">
        <f>O8+O19+O36+O51</f>
        <v>217.5</v>
      </c>
      <c r="P58" s="155"/>
      <c r="Q58" s="148">
        <f>Q8+Q19+Q36+Q51</f>
        <v>205.625</v>
      </c>
      <c r="R58" s="155"/>
      <c r="S58" s="148">
        <f>S8+S19+S36+S51</f>
        <v>205.125</v>
      </c>
      <c r="T58" s="156"/>
      <c r="U58" s="148">
        <f>U8+U19+U36+U51</f>
        <v>212</v>
      </c>
      <c r="V58" s="148"/>
      <c r="W58" s="148">
        <f>W8+W19+W36+W51</f>
        <v>211.75</v>
      </c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</row>
    <row r="59" spans="1:67" x14ac:dyDescent="0.25">
      <c r="A59" s="27"/>
      <c r="B59" s="27"/>
      <c r="C59" s="27"/>
      <c r="D59" s="27"/>
      <c r="E59" s="88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4"/>
      <c r="U59" s="103"/>
      <c r="V59" s="103"/>
      <c r="W59" s="103"/>
    </row>
    <row r="60" spans="1:67" x14ac:dyDescent="0.25">
      <c r="A60" s="27"/>
      <c r="B60" s="27"/>
      <c r="C60" s="27"/>
      <c r="D60" s="27"/>
      <c r="E60" s="88"/>
      <c r="F60" s="103"/>
      <c r="G60" s="103">
        <v>1</v>
      </c>
      <c r="H60" s="103"/>
      <c r="I60" s="103">
        <v>3</v>
      </c>
      <c r="J60" s="103"/>
      <c r="K60" s="103"/>
      <c r="L60" s="103"/>
      <c r="M60" s="103">
        <v>2</v>
      </c>
      <c r="N60" s="103"/>
      <c r="O60" s="103">
        <v>4</v>
      </c>
      <c r="P60" s="103"/>
      <c r="Q60" s="103"/>
      <c r="R60" s="103"/>
      <c r="S60" s="103"/>
      <c r="T60" s="104"/>
      <c r="U60" s="103"/>
      <c r="V60" s="103"/>
      <c r="W60" s="103"/>
    </row>
    <row r="61" spans="1:67" x14ac:dyDescent="0.25">
      <c r="F61" s="25"/>
      <c r="H61" s="25"/>
      <c r="J61" s="25"/>
      <c r="L61" s="25"/>
      <c r="N61" s="25"/>
      <c r="P61" s="25"/>
      <c r="R61" s="25"/>
      <c r="T61" s="102"/>
      <c r="V61" s="25"/>
    </row>
    <row r="62" spans="1:67" x14ac:dyDescent="0.25">
      <c r="F62" s="25"/>
      <c r="H62" s="25"/>
      <c r="J62" s="25"/>
      <c r="L62" s="25"/>
      <c r="N62" s="25"/>
      <c r="P62" s="25"/>
      <c r="R62" s="25"/>
      <c r="T62" s="102"/>
      <c r="V62" s="25"/>
    </row>
    <row r="63" spans="1:67" ht="18.75" x14ac:dyDescent="0.3">
      <c r="B63" s="17" t="s">
        <v>125</v>
      </c>
      <c r="C63" s="18">
        <f>(G58+I58+K58+M58+O58+Q58+S58+U58+W58)/9</f>
        <v>214.31944444444446</v>
      </c>
      <c r="E63" s="89"/>
      <c r="F63" s="25"/>
      <c r="H63" s="25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67" ht="21" customHeight="1" x14ac:dyDescent="0.3">
      <c r="B64" s="17"/>
      <c r="C64" s="18">
        <f>(E75-C63)+(E76-C63)+(E77-C63)+(E78-C63)</f>
        <v>26.972222222222172</v>
      </c>
      <c r="F64" s="25"/>
      <c r="H64" s="25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8.75" hidden="1" customHeight="1" x14ac:dyDescent="0.3">
      <c r="B65" s="17"/>
      <c r="C65" s="17"/>
      <c r="F65" s="25"/>
      <c r="H65" s="2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8.75" hidden="1" customHeight="1" x14ac:dyDescent="0.3">
      <c r="B66" s="17"/>
      <c r="C66" s="18"/>
      <c r="F66" s="25"/>
      <c r="H66" s="25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8.75" hidden="1" customHeight="1" x14ac:dyDescent="0.3">
      <c r="B67" s="17"/>
      <c r="C67" s="18"/>
      <c r="F67" s="25"/>
      <c r="H67" s="25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8.75" hidden="1" customHeight="1" x14ac:dyDescent="0.3">
      <c r="B68" s="17"/>
      <c r="C68" s="22"/>
      <c r="D68" s="19"/>
      <c r="E68" s="89">
        <v>247.25</v>
      </c>
      <c r="F68" s="25"/>
      <c r="H68" s="25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8.75" hidden="1" customHeight="1" x14ac:dyDescent="0.3">
      <c r="B69" s="17"/>
      <c r="C69" s="22"/>
      <c r="D69" s="19"/>
      <c r="E69" s="89">
        <v>238</v>
      </c>
      <c r="F69" s="25"/>
      <c r="H69" s="25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8.75" hidden="1" customHeight="1" x14ac:dyDescent="0.3">
      <c r="B70" s="17"/>
      <c r="C70" s="22"/>
      <c r="D70" s="19"/>
      <c r="E70" s="89">
        <v>222.5</v>
      </c>
      <c r="F70" s="25"/>
      <c r="H70" s="25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8.75" hidden="1" customHeight="1" x14ac:dyDescent="0.3">
      <c r="B71" s="17"/>
      <c r="C71" s="22"/>
      <c r="D71" s="19"/>
      <c r="E71" s="89">
        <v>207.5</v>
      </c>
      <c r="F71" s="25"/>
      <c r="H71" s="25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8.75" hidden="1" customHeight="1" x14ac:dyDescent="0.3">
      <c r="B72" s="17"/>
      <c r="C72" s="22"/>
      <c r="D72" s="19"/>
      <c r="E72" s="89">
        <v>202</v>
      </c>
      <c r="F72" s="25"/>
      <c r="H72" s="25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8.75" hidden="1" customHeight="1" x14ac:dyDescent="0.3">
      <c r="B73" s="17"/>
      <c r="C73" s="22"/>
      <c r="D73" s="19"/>
      <c r="E73" s="89"/>
      <c r="F73" s="25"/>
      <c r="H73" s="25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s="91" customFormat="1" ht="18.75" customHeight="1" x14ac:dyDescent="0.3">
      <c r="B74" s="92"/>
      <c r="C74" s="93"/>
      <c r="D74" s="19"/>
      <c r="E74" s="89"/>
      <c r="F74" s="25"/>
      <c r="G74" s="25"/>
      <c r="H74" s="25"/>
    </row>
    <row r="75" spans="1:23" ht="18.75" x14ac:dyDescent="0.3">
      <c r="A75" s="91">
        <v>1</v>
      </c>
      <c r="B75" s="92" t="s">
        <v>65</v>
      </c>
      <c r="C75" s="93">
        <v>1</v>
      </c>
      <c r="E75" s="87">
        <v>229.5</v>
      </c>
      <c r="F75" s="25"/>
      <c r="H75" s="2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8.75" x14ac:dyDescent="0.3">
      <c r="A76" s="91">
        <v>2</v>
      </c>
      <c r="B76" s="92" t="s">
        <v>69</v>
      </c>
      <c r="C76" s="93">
        <v>2</v>
      </c>
      <c r="E76" s="87">
        <v>219.5</v>
      </c>
      <c r="F76" s="25"/>
      <c r="H76" s="25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8.75" x14ac:dyDescent="0.3">
      <c r="A77" s="91">
        <v>3</v>
      </c>
      <c r="B77" s="92" t="s">
        <v>66</v>
      </c>
      <c r="C77" s="93">
        <v>3</v>
      </c>
      <c r="E77" s="87">
        <v>217.75</v>
      </c>
      <c r="F77" s="25"/>
      <c r="H77" s="25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8.75" x14ac:dyDescent="0.3">
      <c r="A78" s="91">
        <v>4</v>
      </c>
      <c r="B78" s="92" t="s">
        <v>70</v>
      </c>
      <c r="C78" s="93">
        <v>4</v>
      </c>
      <c r="E78" s="87">
        <v>217.5</v>
      </c>
      <c r="F78" s="25"/>
      <c r="H78" s="25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8.75" x14ac:dyDescent="0.3">
      <c r="A79" s="91"/>
      <c r="B79" s="92"/>
      <c r="C79" s="93"/>
      <c r="F79" s="25"/>
      <c r="H79" s="25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8.75" x14ac:dyDescent="0.3">
      <c r="A80" s="91"/>
      <c r="B80" s="92"/>
      <c r="C80" s="93"/>
      <c r="F80" s="25"/>
      <c r="H80" s="25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6:23" x14ac:dyDescent="0.25">
      <c r="F81" s="25"/>
      <c r="H81" s="25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6:23" x14ac:dyDescent="0.25">
      <c r="F82" s="25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6:23" x14ac:dyDescent="0.25">
      <c r="F83" s="25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6:23" x14ac:dyDescent="0.25">
      <c r="F84" s="25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6:23" x14ac:dyDescent="0.25">
      <c r="F85" s="2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6:23" x14ac:dyDescent="0.25">
      <c r="F86" s="25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6:23" x14ac:dyDescent="0.25">
      <c r="F87" s="25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6:23" x14ac:dyDescent="0.25">
      <c r="F88" s="25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6:23" x14ac:dyDescent="0.25">
      <c r="F89" s="25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6:23" x14ac:dyDescent="0.25">
      <c r="F90" s="25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6:23" x14ac:dyDescent="0.25">
      <c r="F91" s="25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6:23" x14ac:dyDescent="0.25">
      <c r="F92" s="25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6:23" x14ac:dyDescent="0.25">
      <c r="F93" s="25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6:23" x14ac:dyDescent="0.25">
      <c r="F94" s="25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6:23" x14ac:dyDescent="0.25">
      <c r="F95" s="2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6:23" x14ac:dyDescent="0.25">
      <c r="F96" s="25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6:23" x14ac:dyDescent="0.25">
      <c r="F97" s="25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6:23" x14ac:dyDescent="0.25">
      <c r="F98" s="25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6:23" x14ac:dyDescent="0.25">
      <c r="F99" s="25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6:23" x14ac:dyDescent="0.25">
      <c r="F100" s="25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6:23" x14ac:dyDescent="0.25">
      <c r="F101" s="25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6:23" x14ac:dyDescent="0.25">
      <c r="F102" s="25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6:23" x14ac:dyDescent="0.25">
      <c r="F103" s="25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6:23" x14ac:dyDescent="0.25">
      <c r="F104" s="25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6:23" x14ac:dyDescent="0.25">
      <c r="F105" s="2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6:23" x14ac:dyDescent="0.25">
      <c r="F106" s="25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6:23" x14ac:dyDescent="0.25">
      <c r="F107" s="25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6:23" x14ac:dyDescent="0.25">
      <c r="F108" s="25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6:23" x14ac:dyDescent="0.25">
      <c r="F109" s="25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6:23" x14ac:dyDescent="0.25">
      <c r="F110" s="25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6:23" x14ac:dyDescent="0.25">
      <c r="F111" s="25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6:23" x14ac:dyDescent="0.25">
      <c r="F112" s="25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6:23" x14ac:dyDescent="0.25">
      <c r="F113" s="25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6:23" x14ac:dyDescent="0.25">
      <c r="F114" s="25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6:23" x14ac:dyDescent="0.25">
      <c r="F115" s="2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6:23" x14ac:dyDescent="0.25">
      <c r="F116" s="25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6:23" x14ac:dyDescent="0.25">
      <c r="F117" s="25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6:23" x14ac:dyDescent="0.25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6:23" x14ac:dyDescent="0.25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6:23" x14ac:dyDescent="0.25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6:23" x14ac:dyDescent="0.25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6:23" x14ac:dyDescent="0.25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6:23" x14ac:dyDescent="0.25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6:23" x14ac:dyDescent="0.25"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6:23" x14ac:dyDescent="0.25"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6:23" x14ac:dyDescent="0.25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6:23" x14ac:dyDescent="0.25"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6:23" x14ac:dyDescent="0.25"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8:23" x14ac:dyDescent="0.25"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8:23" x14ac:dyDescent="0.25"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8:23" x14ac:dyDescent="0.25"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8:23" x14ac:dyDescent="0.25"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8:23" x14ac:dyDescent="0.25"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8:23" x14ac:dyDescent="0.25"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8:23" x14ac:dyDescent="0.25"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8:23" x14ac:dyDescent="0.25"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8:23" x14ac:dyDescent="0.25"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8:23" x14ac:dyDescent="0.25"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8:23" x14ac:dyDescent="0.25"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8:23" x14ac:dyDescent="0.25"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8:23" x14ac:dyDescent="0.25"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8:23" x14ac:dyDescent="0.25"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8:23" x14ac:dyDescent="0.25"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8:23" x14ac:dyDescent="0.25"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8:23" x14ac:dyDescent="0.25"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8:23" x14ac:dyDescent="0.25"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8:23" x14ac:dyDescent="0.25"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8:23" x14ac:dyDescent="0.25"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8:23" x14ac:dyDescent="0.25"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8:23" x14ac:dyDescent="0.25"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</sheetData>
  <mergeCells count="22">
    <mergeCell ref="A8:D8"/>
    <mergeCell ref="A58:B58"/>
    <mergeCell ref="F5:G5"/>
    <mergeCell ref="H5:I5"/>
    <mergeCell ref="A50:D50"/>
    <mergeCell ref="B51:D51"/>
    <mergeCell ref="A40:A41"/>
    <mergeCell ref="B40:B41"/>
    <mergeCell ref="E40:E41"/>
    <mergeCell ref="A36:D36"/>
    <mergeCell ref="A19:D19"/>
    <mergeCell ref="A5:A6"/>
    <mergeCell ref="B5:B6"/>
    <mergeCell ref="C5:C6"/>
    <mergeCell ref="E5:E6"/>
    <mergeCell ref="T5:U5"/>
    <mergeCell ref="V5:W5"/>
    <mergeCell ref="J5:K5"/>
    <mergeCell ref="L5:M5"/>
    <mergeCell ref="N5:O5"/>
    <mergeCell ref="P5:Q5"/>
    <mergeCell ref="R5:S5"/>
  </mergeCells>
  <hyperlinks>
    <hyperlink ref="B33" r:id="rId1" display="consultantplus://offline/ref=D9C6260AE4B7262183B7CD2B7DB7D4E6A60851B386276587935D05DEB84112F9CA2823F333E15C147FE9F0C4NEw5G"/>
  </hyperlinks>
  <pageMargins left="0.19685039370078741" right="0.19685039370078741" top="0" bottom="0" header="0.31496062992125984" footer="0.31496062992125984"/>
  <pageSetup paperSize="9" scale="4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AY279"/>
  <sheetViews>
    <sheetView tabSelected="1" view="pageBreakPreview" topLeftCell="B293" zoomScaleNormal="100" zoomScaleSheetLayoutView="100" workbookViewId="0">
      <selection activeCell="F54" sqref="F54"/>
    </sheetView>
  </sheetViews>
  <sheetFormatPr defaultRowHeight="15" x14ac:dyDescent="0.25"/>
  <cols>
    <col min="1" max="1" width="23" customWidth="1"/>
    <col min="2" max="2" width="28.28515625" customWidth="1"/>
    <col min="3" max="3" width="12.140625" customWidth="1"/>
    <col min="4" max="4" width="21" customWidth="1"/>
    <col min="5" max="5" width="18.28515625" customWidth="1"/>
    <col min="6" max="6" width="17.28515625" customWidth="1"/>
    <col min="7" max="7" width="19.140625" customWidth="1"/>
    <col min="8" max="8" width="19.7109375" customWidth="1"/>
    <col min="9" max="9" width="20.5703125" customWidth="1"/>
    <col min="10" max="10" width="22" customWidth="1"/>
    <col min="11" max="11" width="20.5703125" customWidth="1"/>
    <col min="12" max="12" width="20" customWidth="1"/>
    <col min="13" max="13" width="20.28515625" customWidth="1"/>
    <col min="14" max="14" width="23.85546875" customWidth="1"/>
  </cols>
  <sheetData>
    <row r="2" spans="2:14" hidden="1" x14ac:dyDescent="0.25">
      <c r="B2" s="189" t="s">
        <v>98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2:14" hidden="1" x14ac:dyDescent="0.25"/>
    <row r="4" spans="2:14" hidden="1" x14ac:dyDescent="0.25">
      <c r="B4" s="1"/>
      <c r="C4" s="1"/>
      <c r="D4" s="2" t="s">
        <v>65</v>
      </c>
      <c r="E4" s="3" t="s">
        <v>66</v>
      </c>
      <c r="F4" s="3" t="s">
        <v>67</v>
      </c>
      <c r="G4" s="3" t="s">
        <v>68</v>
      </c>
      <c r="H4" s="3" t="s">
        <v>69</v>
      </c>
      <c r="I4" s="3" t="s">
        <v>70</v>
      </c>
      <c r="J4" s="3" t="s">
        <v>71</v>
      </c>
      <c r="K4" s="3" t="s">
        <v>72</v>
      </c>
      <c r="L4" s="3" t="s">
        <v>73</v>
      </c>
      <c r="M4" s="3" t="s">
        <v>74</v>
      </c>
      <c r="N4" s="4" t="s">
        <v>64</v>
      </c>
    </row>
    <row r="5" spans="2:14" hidden="1" x14ac:dyDescent="0.25">
      <c r="B5" s="1" t="s">
        <v>99</v>
      </c>
      <c r="C5" s="1">
        <v>2012</v>
      </c>
      <c r="D5" s="5">
        <v>6642200.5199999996</v>
      </c>
      <c r="E5" s="5">
        <v>3846822</v>
      </c>
      <c r="F5" s="5">
        <v>2432464.0099999998</v>
      </c>
      <c r="G5" s="5">
        <v>42886576.729999997</v>
      </c>
      <c r="H5" s="5">
        <v>7223203.71</v>
      </c>
      <c r="I5" s="5">
        <v>2974277.92</v>
      </c>
      <c r="J5" s="5">
        <v>2581856.87</v>
      </c>
      <c r="K5" s="5">
        <v>2744907.83</v>
      </c>
      <c r="L5" s="5">
        <v>1306097.95</v>
      </c>
      <c r="M5" s="5">
        <v>630899.79</v>
      </c>
      <c r="N5" s="5">
        <f>D5+E5+F5+G5+H5+I5+J5+K5+L5+M5</f>
        <v>73269307.330000013</v>
      </c>
    </row>
    <row r="6" spans="2:14" hidden="1" x14ac:dyDescent="0.25">
      <c r="B6" s="1"/>
      <c r="C6" s="1">
        <v>2011</v>
      </c>
      <c r="D6" s="5">
        <v>5249549.8899999997</v>
      </c>
      <c r="E6" s="5">
        <v>3121312.4</v>
      </c>
      <c r="F6" s="5">
        <v>2087661.11</v>
      </c>
      <c r="G6" s="5">
        <v>35693580.729999997</v>
      </c>
      <c r="H6" s="5">
        <v>5683566.79</v>
      </c>
      <c r="I6" s="5">
        <v>2572925.1800000002</v>
      </c>
      <c r="J6" s="5">
        <v>2526588.41</v>
      </c>
      <c r="K6" s="5">
        <v>2449480.6</v>
      </c>
      <c r="L6" s="5">
        <v>1166621.6200000001</v>
      </c>
      <c r="M6" s="5">
        <v>510963.62</v>
      </c>
      <c r="N6" s="5">
        <f>D6+E6+F6+G6+H6+I6+J6+K6+L6+M6</f>
        <v>61062250.349999987</v>
      </c>
    </row>
    <row r="7" spans="2:14" hidden="1" x14ac:dyDescent="0.25">
      <c r="B7" s="1"/>
      <c r="C7" s="1"/>
      <c r="D7" s="5">
        <f>D5/D6</f>
        <v>1.2652895313277992</v>
      </c>
      <c r="E7" s="5">
        <f t="shared" ref="E7:M7" si="0">E5/E6</f>
        <v>1.2324373555175061</v>
      </c>
      <c r="F7" s="5">
        <f t="shared" si="0"/>
        <v>1.1651622949473823</v>
      </c>
      <c r="G7" s="5">
        <f t="shared" si="0"/>
        <v>1.201520717532113</v>
      </c>
      <c r="H7" s="5">
        <f t="shared" si="0"/>
        <v>1.2708927293172532</v>
      </c>
      <c r="I7" s="5">
        <f t="shared" si="0"/>
        <v>1.1559908321935735</v>
      </c>
      <c r="J7" s="5">
        <f t="shared" si="0"/>
        <v>1.0218747381968716</v>
      </c>
      <c r="K7" s="5">
        <f t="shared" si="0"/>
        <v>1.1206081117768396</v>
      </c>
      <c r="L7" s="5">
        <f t="shared" si="0"/>
        <v>1.1195557562185414</v>
      </c>
      <c r="M7" s="5">
        <f t="shared" si="0"/>
        <v>1.234725458536559</v>
      </c>
      <c r="N7" s="5">
        <f t="shared" ref="N7:N10" si="1">D7+E7+F7+G7+H7+I7+J7+K7+L7+M7</f>
        <v>11.788057525564438</v>
      </c>
    </row>
    <row r="8" spans="2:14" hidden="1" x14ac:dyDescent="0.25">
      <c r="B8" s="1"/>
      <c r="C8" s="1"/>
      <c r="D8" s="5"/>
      <c r="E8" s="5"/>
      <c r="F8" s="5"/>
      <c r="G8" s="5"/>
      <c r="H8" s="5"/>
      <c r="I8" s="5"/>
      <c r="J8" s="5"/>
      <c r="K8" s="5"/>
      <c r="L8" s="5"/>
      <c r="M8" s="5"/>
      <c r="N8" s="5">
        <f t="shared" si="1"/>
        <v>0</v>
      </c>
    </row>
    <row r="9" spans="2:14" hidden="1" x14ac:dyDescent="0.25">
      <c r="B9" s="1" t="s">
        <v>100</v>
      </c>
      <c r="C9" s="1">
        <v>2012</v>
      </c>
      <c r="D9" s="5">
        <v>3357985.96</v>
      </c>
      <c r="E9" s="5">
        <v>843566.24</v>
      </c>
      <c r="F9" s="5">
        <v>616448.79</v>
      </c>
      <c r="G9" s="5">
        <v>6593589.1600000001</v>
      </c>
      <c r="H9" s="5">
        <v>1973477.62</v>
      </c>
      <c r="I9" s="5">
        <v>754541.93</v>
      </c>
      <c r="J9" s="5">
        <v>577742.06000000006</v>
      </c>
      <c r="K9" s="5">
        <v>877900.59</v>
      </c>
      <c r="L9" s="5">
        <v>979228.92</v>
      </c>
      <c r="M9" s="5">
        <v>191880.07</v>
      </c>
      <c r="N9" s="5">
        <f t="shared" si="1"/>
        <v>16766361.34</v>
      </c>
    </row>
    <row r="10" spans="2:14" hidden="1" x14ac:dyDescent="0.25">
      <c r="B10" s="1"/>
      <c r="C10" s="1">
        <v>2011</v>
      </c>
      <c r="D10" s="5">
        <v>2233739.61</v>
      </c>
      <c r="E10" s="5">
        <v>976849.8</v>
      </c>
      <c r="F10" s="5">
        <v>724268.2</v>
      </c>
      <c r="G10" s="5">
        <v>6770014.5499999998</v>
      </c>
      <c r="H10" s="5">
        <v>2090022.64</v>
      </c>
      <c r="I10" s="5">
        <v>1113295.5</v>
      </c>
      <c r="J10" s="5">
        <v>425361.27</v>
      </c>
      <c r="K10" s="5">
        <v>643310.93000000005</v>
      </c>
      <c r="L10" s="5">
        <v>663957.71</v>
      </c>
      <c r="M10" s="5">
        <v>185869.31</v>
      </c>
      <c r="N10" s="5">
        <f t="shared" si="1"/>
        <v>15826689.520000001</v>
      </c>
    </row>
    <row r="11" spans="2:14" hidden="1" x14ac:dyDescent="0.25">
      <c r="B11" s="1"/>
      <c r="C11" s="1"/>
      <c r="D11" s="5">
        <f>D9/D10</f>
        <v>1.5033023298539261</v>
      </c>
      <c r="E11" s="5">
        <f t="shared" ref="E11:N11" si="2">E9/E10</f>
        <v>0.86355777520761123</v>
      </c>
      <c r="F11" s="5">
        <f t="shared" si="2"/>
        <v>0.8511333094563589</v>
      </c>
      <c r="G11" s="5">
        <f t="shared" si="2"/>
        <v>0.97394017565294599</v>
      </c>
      <c r="H11" s="5">
        <f t="shared" si="2"/>
        <v>0.94423743658585446</v>
      </c>
      <c r="I11" s="5">
        <f t="shared" si="2"/>
        <v>0.67775530396017958</v>
      </c>
      <c r="J11" s="5">
        <f t="shared" si="2"/>
        <v>1.3582385156974917</v>
      </c>
      <c r="K11" s="5">
        <f t="shared" si="2"/>
        <v>1.3646598387501359</v>
      </c>
      <c r="L11" s="5">
        <f t="shared" si="2"/>
        <v>1.4748362813649685</v>
      </c>
      <c r="M11" s="5">
        <f t="shared" si="2"/>
        <v>1.0323386362170279</v>
      </c>
      <c r="N11" s="5">
        <f t="shared" si="2"/>
        <v>1.0593726071906917</v>
      </c>
    </row>
    <row r="12" spans="2:14" x14ac:dyDescent="0.25">
      <c r="B12" s="189" t="s">
        <v>129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</row>
    <row r="13" spans="2:14" ht="15" customHeight="1" thickBot="1" x14ac:dyDescent="0.3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25">
      <c r="B14" s="192" t="s">
        <v>99</v>
      </c>
      <c r="C14" s="70"/>
      <c r="D14" s="26" t="s">
        <v>65</v>
      </c>
      <c r="E14" s="7" t="s">
        <v>66</v>
      </c>
      <c r="F14" s="7" t="s">
        <v>67</v>
      </c>
      <c r="G14" s="7" t="s">
        <v>68</v>
      </c>
      <c r="H14" s="7" t="s">
        <v>69</v>
      </c>
      <c r="I14" s="7" t="s">
        <v>70</v>
      </c>
      <c r="J14" s="7" t="s">
        <v>71</v>
      </c>
      <c r="K14" s="7" t="s">
        <v>72</v>
      </c>
      <c r="L14" s="7" t="s">
        <v>73</v>
      </c>
      <c r="M14" s="7" t="s">
        <v>74</v>
      </c>
      <c r="N14" s="7" t="s">
        <v>64</v>
      </c>
    </row>
    <row r="15" spans="2:14" s="1" customFormat="1" x14ac:dyDescent="0.25">
      <c r="B15" s="193"/>
      <c r="C15" s="99">
        <v>2021</v>
      </c>
      <c r="D15" s="28">
        <v>9367.2000000000007</v>
      </c>
      <c r="E15" s="28">
        <v>5226.1000000000004</v>
      </c>
      <c r="F15" s="28">
        <v>3467.5</v>
      </c>
      <c r="G15" s="28">
        <v>53920.9</v>
      </c>
      <c r="H15" s="28">
        <v>10057.1</v>
      </c>
      <c r="I15" s="28">
        <v>5915.5</v>
      </c>
      <c r="J15" s="28">
        <v>7276</v>
      </c>
      <c r="K15" s="28">
        <v>10615.2</v>
      </c>
      <c r="L15" s="28">
        <v>3675.2</v>
      </c>
      <c r="M15" s="28">
        <v>1499.5</v>
      </c>
      <c r="N15" s="28">
        <f>D15+E15+F15+G15+H15+I15+J15+K15+L15+M15</f>
        <v>111020.20000000001</v>
      </c>
    </row>
    <row r="16" spans="2:14" s="91" customFormat="1" x14ac:dyDescent="0.25">
      <c r="B16" s="193"/>
      <c r="C16" s="116">
        <v>2020</v>
      </c>
      <c r="D16" s="117">
        <v>8425.2999999999993</v>
      </c>
      <c r="E16" s="117">
        <v>6637.2</v>
      </c>
      <c r="F16" s="117">
        <v>3661.7</v>
      </c>
      <c r="G16" s="117">
        <v>53384</v>
      </c>
      <c r="H16" s="117">
        <v>10007.200000000001</v>
      </c>
      <c r="I16" s="117">
        <v>6685</v>
      </c>
      <c r="J16" s="117">
        <v>7693.1</v>
      </c>
      <c r="K16" s="117">
        <v>17855.099999999999</v>
      </c>
      <c r="L16" s="117">
        <v>1698.6</v>
      </c>
      <c r="M16" s="117">
        <v>1324.8</v>
      </c>
      <c r="N16" s="117">
        <f>D16+E16+F16+G16+H16+I16+J16+K16+L16+M16</f>
        <v>117372.00000000001</v>
      </c>
    </row>
    <row r="17" spans="1:14" hidden="1" x14ac:dyDescent="0.25">
      <c r="B17" s="193"/>
      <c r="C17" s="71">
        <v>2019</v>
      </c>
      <c r="D17" s="28">
        <v>8083.5</v>
      </c>
      <c r="E17" s="28">
        <v>6019.9</v>
      </c>
      <c r="F17" s="28">
        <v>3488.1</v>
      </c>
      <c r="G17" s="28">
        <v>51564.5</v>
      </c>
      <c r="H17" s="28">
        <v>7365.6</v>
      </c>
      <c r="I17" s="28">
        <v>6051.6</v>
      </c>
      <c r="J17" s="28">
        <v>6894.5</v>
      </c>
      <c r="K17" s="28">
        <v>16958.7</v>
      </c>
      <c r="L17" s="28">
        <v>1499</v>
      </c>
      <c r="M17" s="28">
        <v>1040.7</v>
      </c>
      <c r="N17" s="28">
        <f>D17+E17+F17+G17+H17+I17+J17+K17+L17+M17</f>
        <v>108966.1</v>
      </c>
    </row>
    <row r="18" spans="1:14" hidden="1" x14ac:dyDescent="0.25">
      <c r="B18" s="193"/>
      <c r="C18" s="71">
        <v>2018</v>
      </c>
      <c r="D18" s="28">
        <v>7286.4</v>
      </c>
      <c r="E18" s="28">
        <v>5829.6</v>
      </c>
      <c r="F18" s="28">
        <v>2905.8</v>
      </c>
      <c r="G18" s="28">
        <v>54499.3</v>
      </c>
      <c r="H18" s="28">
        <v>9461</v>
      </c>
      <c r="I18" s="28">
        <v>5532</v>
      </c>
      <c r="J18" s="28">
        <v>5480.6</v>
      </c>
      <c r="K18" s="28">
        <v>14706.9</v>
      </c>
      <c r="L18" s="28">
        <v>1473.1</v>
      </c>
      <c r="M18" s="28">
        <v>1074.5</v>
      </c>
      <c r="N18" s="28">
        <f>SUM(D18:M18)</f>
        <v>108249.20000000001</v>
      </c>
    </row>
    <row r="19" spans="1:14" s="27" customFormat="1" hidden="1" x14ac:dyDescent="0.25">
      <c r="B19" s="193"/>
      <c r="C19" s="71">
        <v>2017</v>
      </c>
      <c r="D19" s="28">
        <v>6317.1</v>
      </c>
      <c r="E19" s="29">
        <v>4138</v>
      </c>
      <c r="F19" s="28">
        <v>2834</v>
      </c>
      <c r="G19" s="28">
        <v>46667</v>
      </c>
      <c r="H19" s="28">
        <v>6753.7</v>
      </c>
      <c r="I19" s="28">
        <v>3869.1</v>
      </c>
      <c r="J19" s="28">
        <v>4567.7</v>
      </c>
      <c r="K19" s="28">
        <v>8779</v>
      </c>
      <c r="L19" s="28">
        <v>1242.0999999999999</v>
      </c>
      <c r="M19" s="28">
        <v>1007</v>
      </c>
      <c r="N19" s="28">
        <f>SUM(D19:M19)</f>
        <v>86174.700000000012</v>
      </c>
    </row>
    <row r="20" spans="1:14" s="27" customFormat="1" ht="15.75" hidden="1" thickBot="1" x14ac:dyDescent="0.3">
      <c r="B20" s="193"/>
      <c r="C20" s="72">
        <v>2016</v>
      </c>
      <c r="D20" s="30">
        <v>6114.6</v>
      </c>
      <c r="E20" s="30">
        <v>3864.3</v>
      </c>
      <c r="F20" s="30">
        <v>2649.2</v>
      </c>
      <c r="G20" s="30">
        <v>46006.1</v>
      </c>
      <c r="H20" s="30">
        <v>7942.1</v>
      </c>
      <c r="I20" s="30">
        <v>4562.7</v>
      </c>
      <c r="J20" s="30">
        <v>4130.3</v>
      </c>
      <c r="K20" s="30">
        <v>4992.6000000000004</v>
      </c>
      <c r="L20" s="30">
        <v>1393.5</v>
      </c>
      <c r="M20" s="30">
        <v>800.2</v>
      </c>
      <c r="N20" s="30">
        <f>SUM(D20:M20)</f>
        <v>82455.600000000006</v>
      </c>
    </row>
    <row r="21" spans="1:14" s="27" customFormat="1" ht="16.5" hidden="1" thickTop="1" thickBot="1" x14ac:dyDescent="0.3">
      <c r="B21" s="193"/>
      <c r="C21" s="73">
        <v>2015</v>
      </c>
      <c r="D21" s="31">
        <v>6868.9</v>
      </c>
      <c r="E21" s="31">
        <v>4268.8999999999996</v>
      </c>
      <c r="F21" s="31">
        <v>2607.4</v>
      </c>
      <c r="G21" s="31">
        <v>48962.5</v>
      </c>
      <c r="H21" s="31">
        <v>7410.3</v>
      </c>
      <c r="I21" s="31">
        <v>4297.1000000000004</v>
      </c>
      <c r="J21" s="31">
        <v>4044.9</v>
      </c>
      <c r="K21" s="31">
        <v>3940.1</v>
      </c>
      <c r="L21" s="31">
        <v>1332.8</v>
      </c>
      <c r="M21" s="31">
        <v>1037.4000000000001</v>
      </c>
      <c r="N21" s="32">
        <f>SUM(D21:M21)</f>
        <v>84770.3</v>
      </c>
    </row>
    <row r="22" spans="1:14" s="27" customFormat="1" ht="16.5" hidden="1" thickTop="1" thickBot="1" x14ac:dyDescent="0.3">
      <c r="B22" s="193"/>
      <c r="C22" s="74">
        <v>2014</v>
      </c>
      <c r="D22" s="33">
        <v>6790.7</v>
      </c>
      <c r="E22" s="33">
        <v>4072.9</v>
      </c>
      <c r="F22" s="33">
        <v>2479.4</v>
      </c>
      <c r="G22" s="33">
        <v>49516</v>
      </c>
      <c r="H22" s="33">
        <v>8866.5</v>
      </c>
      <c r="I22" s="33">
        <v>4045.4</v>
      </c>
      <c r="J22" s="33">
        <v>3318.43</v>
      </c>
      <c r="K22" s="33">
        <v>3725.1</v>
      </c>
      <c r="L22" s="33">
        <v>1510.5</v>
      </c>
      <c r="M22" s="33">
        <v>962.1</v>
      </c>
      <c r="N22" s="34">
        <f t="shared" ref="N22:N23" si="3">SUM(D22:M22)</f>
        <v>85287.03</v>
      </c>
    </row>
    <row r="23" spans="1:14" s="27" customFormat="1" ht="15.75" hidden="1" thickTop="1" x14ac:dyDescent="0.25">
      <c r="B23" s="193"/>
      <c r="C23" s="74">
        <v>2013</v>
      </c>
      <c r="D23" s="33">
        <v>6288.1</v>
      </c>
      <c r="E23" s="33">
        <v>4145.8</v>
      </c>
      <c r="F23" s="33">
        <v>2479.3000000000002</v>
      </c>
      <c r="G23" s="33">
        <v>51534.8</v>
      </c>
      <c r="H23" s="33">
        <v>8510.9</v>
      </c>
      <c r="I23" s="33">
        <v>3514.4</v>
      </c>
      <c r="J23" s="33">
        <v>3613.06</v>
      </c>
      <c r="K23" s="33">
        <v>3385.1</v>
      </c>
      <c r="L23" s="33">
        <v>1373.4</v>
      </c>
      <c r="M23" s="33">
        <v>866.5</v>
      </c>
      <c r="N23" s="34">
        <f t="shared" si="3"/>
        <v>85711.359999999986</v>
      </c>
    </row>
    <row r="24" spans="1:14" s="27" customFormat="1" hidden="1" x14ac:dyDescent="0.25">
      <c r="B24" s="193"/>
      <c r="C24" s="75" t="s">
        <v>101</v>
      </c>
      <c r="D24" s="35">
        <f>D21/D22</f>
        <v>1.0115157494809077</v>
      </c>
      <c r="E24" s="35">
        <f t="shared" ref="E24:M24" si="4">E21/E22</f>
        <v>1.0481229590709322</v>
      </c>
      <c r="F24" s="35">
        <f t="shared" si="4"/>
        <v>1.0516253932403001</v>
      </c>
      <c r="G24" s="35">
        <f t="shared" si="4"/>
        <v>0.98882179497536149</v>
      </c>
      <c r="H24" s="35">
        <f t="shared" si="4"/>
        <v>0.83576383014718325</v>
      </c>
      <c r="I24" s="35">
        <f t="shared" si="4"/>
        <v>1.06221881643348</v>
      </c>
      <c r="J24" s="35">
        <f t="shared" si="4"/>
        <v>1.2189197903828015</v>
      </c>
      <c r="K24" s="35">
        <f t="shared" si="4"/>
        <v>1.0577165713672116</v>
      </c>
      <c r="L24" s="35">
        <f t="shared" si="4"/>
        <v>0.88235683548493871</v>
      </c>
      <c r="M24" s="35">
        <f t="shared" si="4"/>
        <v>1.0782662924851887</v>
      </c>
      <c r="N24" s="36"/>
    </row>
    <row r="25" spans="1:14" s="27" customFormat="1" ht="15.75" hidden="1" thickBot="1" x14ac:dyDescent="0.3">
      <c r="B25" s="193"/>
      <c r="C25" s="76" t="s">
        <v>102</v>
      </c>
      <c r="D25" s="37">
        <f>D22/D23</f>
        <v>1.0799287543137035</v>
      </c>
      <c r="E25" s="37">
        <f t="shared" ref="E25:M25" si="5">E22/E23</f>
        <v>0.98241593902262525</v>
      </c>
      <c r="F25" s="37">
        <f t="shared" si="5"/>
        <v>1.0000403339652322</v>
      </c>
      <c r="G25" s="37">
        <f t="shared" si="5"/>
        <v>0.96082647065672122</v>
      </c>
      <c r="H25" s="37">
        <f t="shared" si="5"/>
        <v>1.0417817152122573</v>
      </c>
      <c r="I25" s="37">
        <f t="shared" si="5"/>
        <v>1.1510926473935807</v>
      </c>
      <c r="J25" s="37">
        <f t="shared" si="5"/>
        <v>0.91845416350683351</v>
      </c>
      <c r="K25" s="37">
        <f t="shared" si="5"/>
        <v>1.1004401642492099</v>
      </c>
      <c r="L25" s="37">
        <f t="shared" si="5"/>
        <v>1.099825251201398</v>
      </c>
      <c r="M25" s="37">
        <f t="shared" si="5"/>
        <v>1.110328909405655</v>
      </c>
      <c r="N25" s="38">
        <f t="shared" ref="N25" si="6">D25+E25+F25+G25+H25+I25+J25+K25+L25+M25</f>
        <v>10.445134348927219</v>
      </c>
    </row>
    <row r="26" spans="1:14" s="27" customFormat="1" ht="16.5" hidden="1" thickTop="1" thickBot="1" x14ac:dyDescent="0.3">
      <c r="B26" s="193"/>
      <c r="C26" s="77" t="s">
        <v>115</v>
      </c>
      <c r="D26" s="40">
        <f>D20/D21</f>
        <v>0.89018620157521589</v>
      </c>
      <c r="E26" s="40">
        <f t="shared" ref="E26:M26" si="7">E20/E21</f>
        <v>0.90522148562861637</v>
      </c>
      <c r="F26" s="40">
        <f t="shared" si="7"/>
        <v>1.0160312955434532</v>
      </c>
      <c r="G26" s="40">
        <f t="shared" si="7"/>
        <v>0.93961909624712792</v>
      </c>
      <c r="H26" s="40">
        <f t="shared" si="7"/>
        <v>1.0717649757769592</v>
      </c>
      <c r="I26" s="40">
        <f t="shared" si="7"/>
        <v>1.0618091270857088</v>
      </c>
      <c r="J26" s="40">
        <f t="shared" si="7"/>
        <v>1.0211130065020149</v>
      </c>
      <c r="K26" s="40">
        <f t="shared" si="7"/>
        <v>1.2671251998680237</v>
      </c>
      <c r="L26" s="40">
        <f t="shared" si="7"/>
        <v>1.0455432172869148</v>
      </c>
      <c r="M26" s="40">
        <f t="shared" si="7"/>
        <v>0.77135145556198181</v>
      </c>
      <c r="N26" s="41">
        <f>SUM(D26:M26)</f>
        <v>9.9897650610760174</v>
      </c>
    </row>
    <row r="27" spans="1:14" s="27" customFormat="1" ht="16.5" hidden="1" thickTop="1" thickBot="1" x14ac:dyDescent="0.3">
      <c r="B27" s="193"/>
      <c r="C27" s="78" t="s">
        <v>128</v>
      </c>
      <c r="D27" s="40">
        <f>D19/D20</f>
        <v>1.0331174565793346</v>
      </c>
      <c r="E27" s="40">
        <f t="shared" ref="E27:M27" si="8">E19/E20</f>
        <v>1.070827834277877</v>
      </c>
      <c r="F27" s="40">
        <f t="shared" si="8"/>
        <v>1.0697569077457347</v>
      </c>
      <c r="G27" s="40">
        <f t="shared" si="8"/>
        <v>1.014365486315945</v>
      </c>
      <c r="H27" s="40">
        <f t="shared" si="8"/>
        <v>0.85036703138968273</v>
      </c>
      <c r="I27" s="40">
        <f t="shared" si="8"/>
        <v>0.84798474587415351</v>
      </c>
      <c r="J27" s="40">
        <f t="shared" si="8"/>
        <v>1.1059002977991912</v>
      </c>
      <c r="K27" s="40">
        <f t="shared" si="8"/>
        <v>1.7584024356046948</v>
      </c>
      <c r="L27" s="40">
        <f t="shared" si="8"/>
        <v>0.89135270900609964</v>
      </c>
      <c r="M27" s="42">
        <f t="shared" si="8"/>
        <v>1.2584353911522119</v>
      </c>
      <c r="N27" s="43">
        <f>D27+E27+F27+G27+H27+I27+J27+L27+M27</f>
        <v>9.1421078601402304</v>
      </c>
    </row>
    <row r="28" spans="1:14" s="27" customFormat="1" ht="15.75" hidden="1" thickTop="1" x14ac:dyDescent="0.25">
      <c r="B28" s="193"/>
      <c r="C28" s="79" t="s">
        <v>130</v>
      </c>
      <c r="D28" s="65">
        <f>D18/D19</f>
        <v>1.1534406610628294</v>
      </c>
      <c r="E28" s="65">
        <f t="shared" ref="E28:M28" si="9">E18/E19</f>
        <v>1.408796520057999</v>
      </c>
      <c r="F28" s="65">
        <f t="shared" si="9"/>
        <v>1.0253352152434723</v>
      </c>
      <c r="G28" s="65">
        <f t="shared" si="9"/>
        <v>1.1678338011871345</v>
      </c>
      <c r="H28" s="65">
        <f t="shared" si="9"/>
        <v>1.4008617498556348</v>
      </c>
      <c r="I28" s="65">
        <f t="shared" si="9"/>
        <v>1.4297898736140189</v>
      </c>
      <c r="J28" s="65">
        <f t="shared" si="9"/>
        <v>1.1998598857192899</v>
      </c>
      <c r="K28" s="65">
        <f t="shared" si="9"/>
        <v>1.6752363594942477</v>
      </c>
      <c r="L28" s="65">
        <f t="shared" si="9"/>
        <v>1.1859753643023911</v>
      </c>
      <c r="M28" s="65">
        <f t="shared" si="9"/>
        <v>1.067030784508441</v>
      </c>
      <c r="N28" s="66">
        <f>D28+E28+F28+G28+H28+I28+J28+L28+M28</f>
        <v>11.038923855551211</v>
      </c>
    </row>
    <row r="29" spans="1:14" s="27" customFormat="1" hidden="1" x14ac:dyDescent="0.25">
      <c r="B29" s="194"/>
      <c r="C29" s="80" t="s">
        <v>134</v>
      </c>
      <c r="D29" s="67">
        <f>D17/D18</f>
        <v>1.1093955862977603</v>
      </c>
      <c r="E29" s="67">
        <f t="shared" ref="E29:M29" si="10">E17/E18</f>
        <v>1.0326437491423082</v>
      </c>
      <c r="F29" s="67">
        <f t="shared" si="10"/>
        <v>1.2003923188106544</v>
      </c>
      <c r="G29" s="67">
        <f t="shared" si="10"/>
        <v>0.94614976706122822</v>
      </c>
      <c r="H29" s="67">
        <f t="shared" si="10"/>
        <v>0.77852235493076849</v>
      </c>
      <c r="I29" s="67">
        <f t="shared" si="10"/>
        <v>1.0939262472885034</v>
      </c>
      <c r="J29" s="67">
        <f t="shared" si="10"/>
        <v>1.2579827026238002</v>
      </c>
      <c r="K29" s="67">
        <f t="shared" si="10"/>
        <v>1.1531118046631175</v>
      </c>
      <c r="L29" s="67">
        <f t="shared" si="10"/>
        <v>1.0175819699952482</v>
      </c>
      <c r="M29" s="67">
        <f t="shared" si="10"/>
        <v>0.96854350860865523</v>
      </c>
      <c r="N29" s="67">
        <f>D29+E29+F29+G29+H29+I29+J29+K29+L29+M29</f>
        <v>10.558250009422045</v>
      </c>
    </row>
    <row r="30" spans="1:14" s="27" customFormat="1" x14ac:dyDescent="0.25">
      <c r="B30" s="195"/>
      <c r="C30" s="94" t="s">
        <v>195</v>
      </c>
      <c r="D30" s="67">
        <f>D16/D17</f>
        <v>1.0422836642543452</v>
      </c>
      <c r="E30" s="67">
        <f t="shared" ref="E30:M30" si="11">E16/E17</f>
        <v>1.1025432316151431</v>
      </c>
      <c r="F30" s="67">
        <f t="shared" si="11"/>
        <v>1.0497692153321292</v>
      </c>
      <c r="G30" s="67">
        <f t="shared" si="11"/>
        <v>1.0352859040619031</v>
      </c>
      <c r="H30" s="67">
        <f t="shared" si="11"/>
        <v>1.3586401650917781</v>
      </c>
      <c r="I30" s="67">
        <f t="shared" si="11"/>
        <v>1.1046665344702227</v>
      </c>
      <c r="J30" s="67">
        <f t="shared" si="11"/>
        <v>1.1158314598593082</v>
      </c>
      <c r="K30" s="67">
        <f t="shared" si="11"/>
        <v>1.0528578251870719</v>
      </c>
      <c r="L30" s="67">
        <f t="shared" si="11"/>
        <v>1.1331554369579719</v>
      </c>
      <c r="M30" s="67">
        <f t="shared" si="11"/>
        <v>1.2729893341020466</v>
      </c>
      <c r="N30" s="67">
        <f>D30+E30+F30+G30+H30+I30+J30+K30+L30+M30</f>
        <v>11.268022770931919</v>
      </c>
    </row>
    <row r="31" spans="1:14" s="27" customFormat="1" ht="15.75" thickBot="1" x14ac:dyDescent="0.3">
      <c r="B31" s="195"/>
      <c r="C31" s="94" t="s">
        <v>203</v>
      </c>
      <c r="D31" s="67">
        <f>D15/D16</f>
        <v>1.1117942387808151</v>
      </c>
      <c r="E31" s="67">
        <f t="shared" ref="E31:M31" si="12">E15/E16</f>
        <v>0.7873952871692883</v>
      </c>
      <c r="F31" s="67">
        <f t="shared" si="12"/>
        <v>0.94696452467433168</v>
      </c>
      <c r="G31" s="67">
        <f t="shared" si="12"/>
        <v>1.0100573205454819</v>
      </c>
      <c r="H31" s="67">
        <f t="shared" si="12"/>
        <v>1.0049864097849548</v>
      </c>
      <c r="I31" s="67">
        <f t="shared" si="12"/>
        <v>0.88489154824233363</v>
      </c>
      <c r="J31" s="67">
        <f t="shared" si="12"/>
        <v>0.94578258439380736</v>
      </c>
      <c r="K31" s="67">
        <f t="shared" si="12"/>
        <v>0.59451921299796706</v>
      </c>
      <c r="L31" s="67">
        <f t="shared" si="12"/>
        <v>2.1636641940421524</v>
      </c>
      <c r="M31" s="67">
        <f t="shared" si="12"/>
        <v>1.1318689613526571</v>
      </c>
      <c r="N31" s="67">
        <f>D31+E31+F31+G31+H31+I31+J31+K31+L31+M31</f>
        <v>10.581924281983788</v>
      </c>
    </row>
    <row r="32" spans="1:14" s="27" customFormat="1" ht="16.5" thickTop="1" thickBot="1" x14ac:dyDescent="0.3">
      <c r="A32" s="39"/>
    </row>
    <row r="33" spans="2:14" s="27" customFormat="1" ht="15.75" thickTop="1" x14ac:dyDescent="0.25">
      <c r="B33" s="196" t="s">
        <v>122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</row>
    <row r="34" spans="2:14" s="27" customFormat="1" ht="15.75" thickBot="1" x14ac:dyDescent="0.3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</row>
    <row r="35" spans="2:14" s="27" customFormat="1" x14ac:dyDescent="0.25">
      <c r="B35" s="190" t="s">
        <v>99</v>
      </c>
      <c r="C35" s="70"/>
      <c r="D35" s="26" t="s">
        <v>65</v>
      </c>
      <c r="E35" s="7" t="s">
        <v>66</v>
      </c>
      <c r="F35" s="7" t="s">
        <v>67</v>
      </c>
      <c r="G35" s="7" t="s">
        <v>68</v>
      </c>
      <c r="H35" s="7" t="s">
        <v>69</v>
      </c>
      <c r="I35" s="7" t="s">
        <v>70</v>
      </c>
      <c r="J35" s="7" t="s">
        <v>71</v>
      </c>
      <c r="K35" s="7" t="s">
        <v>72</v>
      </c>
      <c r="L35" s="7" t="s">
        <v>73</v>
      </c>
      <c r="M35" s="7" t="s">
        <v>74</v>
      </c>
      <c r="N35" s="7" t="s">
        <v>64</v>
      </c>
    </row>
    <row r="36" spans="2:14" s="27" customFormat="1" x14ac:dyDescent="0.25">
      <c r="B36" s="191"/>
      <c r="C36" s="99">
        <v>2021</v>
      </c>
      <c r="D36" s="28">
        <v>15931.2</v>
      </c>
      <c r="E36" s="28">
        <v>9981.5</v>
      </c>
      <c r="F36" s="28">
        <v>6597</v>
      </c>
      <c r="G36" s="28">
        <v>67265.7</v>
      </c>
      <c r="H36" s="28">
        <v>20407.8</v>
      </c>
      <c r="I36" s="28">
        <v>11192.4</v>
      </c>
      <c r="J36" s="28">
        <v>11604.6</v>
      </c>
      <c r="K36" s="28">
        <v>16379.8</v>
      </c>
      <c r="L36" s="28">
        <v>5978.3</v>
      </c>
      <c r="M36" s="28">
        <v>2461.4</v>
      </c>
      <c r="N36" s="28">
        <f>D36+E36+F36+G36+H36+I36+J36+K36+L36+M36</f>
        <v>167799.69999999998</v>
      </c>
    </row>
    <row r="37" spans="2:14" s="27" customFormat="1" x14ac:dyDescent="0.25">
      <c r="B37" s="191"/>
      <c r="C37" s="98">
        <v>2020</v>
      </c>
      <c r="D37" s="117">
        <v>14165.9</v>
      </c>
      <c r="E37" s="117">
        <v>10793.4</v>
      </c>
      <c r="F37" s="117">
        <v>6400</v>
      </c>
      <c r="G37" s="117">
        <v>65054.8</v>
      </c>
      <c r="H37" s="117">
        <v>19060.2</v>
      </c>
      <c r="I37" s="117">
        <v>11817.1</v>
      </c>
      <c r="J37" s="117">
        <v>11481.9</v>
      </c>
      <c r="K37" s="117">
        <v>22901.200000000001</v>
      </c>
      <c r="L37" s="117">
        <v>3707.9</v>
      </c>
      <c r="M37" s="117">
        <v>2168.6999999999998</v>
      </c>
      <c r="N37" s="117">
        <f>D37+E37+F37+G37+H37+I37+J37+K37+L37+M37</f>
        <v>167551.10000000003</v>
      </c>
    </row>
    <row r="38" spans="2:14" s="27" customFormat="1" hidden="1" x14ac:dyDescent="0.25">
      <c r="B38" s="191"/>
      <c r="C38" s="71">
        <v>2019</v>
      </c>
      <c r="D38" s="28">
        <v>14340.4</v>
      </c>
      <c r="E38" s="28">
        <v>10549.1</v>
      </c>
      <c r="F38" s="28">
        <v>6468.5</v>
      </c>
      <c r="G38" s="28">
        <v>64288.2</v>
      </c>
      <c r="H38" s="28">
        <v>17232.3</v>
      </c>
      <c r="I38" s="28">
        <v>11648.3</v>
      </c>
      <c r="J38" s="28">
        <v>11022.6</v>
      </c>
      <c r="K38" s="28">
        <v>22456.7</v>
      </c>
      <c r="L38" s="28">
        <v>3689.6</v>
      </c>
      <c r="M38" s="28">
        <v>1960.1</v>
      </c>
      <c r="N38" s="28">
        <f>D38+E38+F38+G38+H38+I38+J38+K38+L38+M38</f>
        <v>163655.80000000002</v>
      </c>
    </row>
    <row r="39" spans="2:14" s="27" customFormat="1" hidden="1" x14ac:dyDescent="0.25">
      <c r="B39" s="191"/>
      <c r="C39" s="71">
        <v>2018</v>
      </c>
      <c r="D39" s="54">
        <v>12771.6</v>
      </c>
      <c r="E39" s="54">
        <v>9798.9</v>
      </c>
      <c r="F39" s="54">
        <v>5519.8</v>
      </c>
      <c r="G39" s="54">
        <v>65651.7</v>
      </c>
      <c r="H39" s="54">
        <v>18111.900000000001</v>
      </c>
      <c r="I39" s="54">
        <v>10433.299999999999</v>
      </c>
      <c r="J39" s="54">
        <v>9096.2999999999993</v>
      </c>
      <c r="K39" s="54">
        <v>19527.8</v>
      </c>
      <c r="L39" s="54">
        <v>3396.1</v>
      </c>
      <c r="M39" s="54">
        <v>1879</v>
      </c>
      <c r="N39" s="54">
        <f>D39+E39+F39+G39+H39+I39+J39+K39+L39+M39</f>
        <v>156186.4</v>
      </c>
    </row>
    <row r="40" spans="2:14" s="63" customFormat="1" hidden="1" x14ac:dyDescent="0.25">
      <c r="B40" s="191"/>
      <c r="C40" s="71">
        <v>2017</v>
      </c>
      <c r="D40" s="54">
        <v>11324.6</v>
      </c>
      <c r="E40" s="64">
        <v>7764.52</v>
      </c>
      <c r="F40" s="54">
        <v>5982.5</v>
      </c>
      <c r="G40" s="54">
        <v>56982.9</v>
      </c>
      <c r="H40" s="54">
        <v>14653.8</v>
      </c>
      <c r="I40" s="54">
        <v>8424.1</v>
      </c>
      <c r="J40" s="54">
        <v>7910</v>
      </c>
      <c r="K40" s="54">
        <v>16126.7</v>
      </c>
      <c r="L40" s="54">
        <v>3000</v>
      </c>
      <c r="M40" s="54">
        <v>5473.7</v>
      </c>
      <c r="N40" s="54">
        <f>SUM(D40:M40)</f>
        <v>137642.82</v>
      </c>
    </row>
    <row r="41" spans="2:14" s="27" customFormat="1" hidden="1" x14ac:dyDescent="0.25">
      <c r="B41" s="191"/>
      <c r="C41" s="71">
        <v>2016</v>
      </c>
      <c r="D41" s="54">
        <v>6114.6</v>
      </c>
      <c r="E41" s="54">
        <v>3864.3</v>
      </c>
      <c r="F41" s="54">
        <v>2649.2</v>
      </c>
      <c r="G41" s="54">
        <v>46006.1</v>
      </c>
      <c r="H41" s="54">
        <v>7942.1</v>
      </c>
      <c r="I41" s="54">
        <v>4562.7</v>
      </c>
      <c r="J41" s="54">
        <v>4130.3</v>
      </c>
      <c r="K41" s="54">
        <v>4992.6000000000004</v>
      </c>
      <c r="L41" s="54">
        <v>1393.5</v>
      </c>
      <c r="M41" s="54">
        <v>800.2</v>
      </c>
      <c r="N41" s="54">
        <f>SUM(D41:M41)</f>
        <v>82455.600000000006</v>
      </c>
    </row>
    <row r="42" spans="2:14" s="27" customFormat="1" hidden="1" x14ac:dyDescent="0.25">
      <c r="B42" s="191"/>
      <c r="C42" s="81">
        <v>2015</v>
      </c>
      <c r="D42" s="62">
        <v>6868.9</v>
      </c>
      <c r="E42" s="62">
        <v>4268.8999999999996</v>
      </c>
      <c r="F42" s="62">
        <v>2607.4</v>
      </c>
      <c r="G42" s="62">
        <v>48962.5</v>
      </c>
      <c r="H42" s="62">
        <v>7410.3</v>
      </c>
      <c r="I42" s="62">
        <v>4297.1000000000004</v>
      </c>
      <c r="J42" s="62">
        <v>4044.9</v>
      </c>
      <c r="K42" s="62">
        <v>3940.1</v>
      </c>
      <c r="L42" s="62">
        <v>1332.8</v>
      </c>
      <c r="M42" s="62">
        <v>1037.4000000000001</v>
      </c>
      <c r="N42" s="54">
        <f>SUM(D42:M42)</f>
        <v>84770.3</v>
      </c>
    </row>
    <row r="43" spans="2:14" s="27" customFormat="1" hidden="1" x14ac:dyDescent="0.25">
      <c r="B43" s="191"/>
      <c r="C43" s="74">
        <v>2014</v>
      </c>
      <c r="D43" s="33">
        <v>6790.7</v>
      </c>
      <c r="E43" s="33">
        <v>4072.9</v>
      </c>
      <c r="F43" s="33">
        <v>2479.4</v>
      </c>
      <c r="G43" s="33">
        <v>49516</v>
      </c>
      <c r="H43" s="33">
        <v>8866.5</v>
      </c>
      <c r="I43" s="33">
        <v>4045.4</v>
      </c>
      <c r="J43" s="33">
        <v>3318.43</v>
      </c>
      <c r="K43" s="33">
        <v>3725.1</v>
      </c>
      <c r="L43" s="33">
        <v>1510.5</v>
      </c>
      <c r="M43" s="33">
        <v>962.1</v>
      </c>
      <c r="N43" s="28">
        <f t="shared" ref="N43:N44" si="13">SUM(D43:M43)</f>
        <v>85287.03</v>
      </c>
    </row>
    <row r="44" spans="2:14" s="27" customFormat="1" hidden="1" x14ac:dyDescent="0.25">
      <c r="B44" s="191"/>
      <c r="C44" s="74">
        <v>2013</v>
      </c>
      <c r="D44" s="33">
        <v>6288.1</v>
      </c>
      <c r="E44" s="33">
        <v>4145.8</v>
      </c>
      <c r="F44" s="33">
        <v>2479.3000000000002</v>
      </c>
      <c r="G44" s="33">
        <v>51534.8</v>
      </c>
      <c r="H44" s="33">
        <v>8510.9</v>
      </c>
      <c r="I44" s="33">
        <v>3514.4</v>
      </c>
      <c r="J44" s="33">
        <v>3613.06</v>
      </c>
      <c r="K44" s="33">
        <v>3385.1</v>
      </c>
      <c r="L44" s="33">
        <v>1373.4</v>
      </c>
      <c r="M44" s="33">
        <v>866.5</v>
      </c>
      <c r="N44" s="28">
        <f t="shared" si="13"/>
        <v>85711.359999999986</v>
      </c>
    </row>
    <row r="45" spans="2:14" s="27" customFormat="1" hidden="1" x14ac:dyDescent="0.25">
      <c r="B45" s="191"/>
      <c r="C45" s="75" t="s">
        <v>101</v>
      </c>
      <c r="D45" s="35">
        <f>D42/D43</f>
        <v>1.0115157494809077</v>
      </c>
      <c r="E45" s="35">
        <f t="shared" ref="E45:M45" si="14">E42/E43</f>
        <v>1.0481229590709322</v>
      </c>
      <c r="F45" s="35">
        <f t="shared" si="14"/>
        <v>1.0516253932403001</v>
      </c>
      <c r="G45" s="35">
        <f t="shared" si="14"/>
        <v>0.98882179497536149</v>
      </c>
      <c r="H45" s="35">
        <f t="shared" si="14"/>
        <v>0.83576383014718325</v>
      </c>
      <c r="I45" s="35">
        <f t="shared" si="14"/>
        <v>1.06221881643348</v>
      </c>
      <c r="J45" s="35">
        <f t="shared" si="14"/>
        <v>1.2189197903828015</v>
      </c>
      <c r="K45" s="35">
        <f t="shared" si="14"/>
        <v>1.0577165713672116</v>
      </c>
      <c r="L45" s="35">
        <f t="shared" si="14"/>
        <v>0.88235683548493871</v>
      </c>
      <c r="M45" s="35">
        <f t="shared" si="14"/>
        <v>1.0782662924851887</v>
      </c>
      <c r="N45" s="36"/>
    </row>
    <row r="46" spans="2:14" s="27" customFormat="1" ht="15.75" hidden="1" thickBot="1" x14ac:dyDescent="0.3">
      <c r="B46" s="191"/>
      <c r="C46" s="76" t="s">
        <v>102</v>
      </c>
      <c r="D46" s="37">
        <f>D43/D44</f>
        <v>1.0799287543137035</v>
      </c>
      <c r="E46" s="37">
        <f t="shared" ref="E46:M46" si="15">E43/E44</f>
        <v>0.98241593902262525</v>
      </c>
      <c r="F46" s="37">
        <f t="shared" si="15"/>
        <v>1.0000403339652322</v>
      </c>
      <c r="G46" s="37">
        <f t="shared" si="15"/>
        <v>0.96082647065672122</v>
      </c>
      <c r="H46" s="37">
        <f t="shared" si="15"/>
        <v>1.0417817152122573</v>
      </c>
      <c r="I46" s="37">
        <f t="shared" si="15"/>
        <v>1.1510926473935807</v>
      </c>
      <c r="J46" s="37">
        <f t="shared" si="15"/>
        <v>0.91845416350683351</v>
      </c>
      <c r="K46" s="37">
        <f t="shared" si="15"/>
        <v>1.1004401642492099</v>
      </c>
      <c r="L46" s="37">
        <f t="shared" si="15"/>
        <v>1.099825251201398</v>
      </c>
      <c r="M46" s="37">
        <f t="shared" si="15"/>
        <v>1.110328909405655</v>
      </c>
      <c r="N46" s="38">
        <f t="shared" ref="N46" si="16">D46+E46+F46+G46+H46+I46+J46+K46+L46+M46</f>
        <v>10.445134348927219</v>
      </c>
    </row>
    <row r="47" spans="2:14" s="27" customFormat="1" ht="16.5" hidden="1" thickTop="1" thickBot="1" x14ac:dyDescent="0.3">
      <c r="B47" s="191"/>
      <c r="C47" s="77" t="s">
        <v>115</v>
      </c>
      <c r="D47" s="40">
        <f>D41/D42</f>
        <v>0.89018620157521589</v>
      </c>
      <c r="E47" s="40">
        <f t="shared" ref="E47:M47" si="17">E41/E42</f>
        <v>0.90522148562861637</v>
      </c>
      <c r="F47" s="40">
        <f t="shared" si="17"/>
        <v>1.0160312955434532</v>
      </c>
      <c r="G47" s="40">
        <f t="shared" si="17"/>
        <v>0.93961909624712792</v>
      </c>
      <c r="H47" s="40">
        <f t="shared" si="17"/>
        <v>1.0717649757769592</v>
      </c>
      <c r="I47" s="40">
        <f t="shared" si="17"/>
        <v>1.0618091270857088</v>
      </c>
      <c r="J47" s="40">
        <f t="shared" si="17"/>
        <v>1.0211130065020149</v>
      </c>
      <c r="K47" s="40">
        <f t="shared" si="17"/>
        <v>1.2671251998680237</v>
      </c>
      <c r="L47" s="40">
        <f t="shared" si="17"/>
        <v>1.0455432172869148</v>
      </c>
      <c r="M47" s="40">
        <f t="shared" si="17"/>
        <v>0.77135145556198181</v>
      </c>
      <c r="N47" s="41">
        <f>SUM(D47:M47)</f>
        <v>9.9897650610760174</v>
      </c>
    </row>
    <row r="48" spans="2:14" ht="16.5" hidden="1" thickTop="1" thickBot="1" x14ac:dyDescent="0.3">
      <c r="B48" s="191"/>
      <c r="C48" s="78" t="s">
        <v>128</v>
      </c>
      <c r="D48" s="40">
        <f>D40/D41</f>
        <v>1.8520590063127595</v>
      </c>
      <c r="E48" s="40">
        <f t="shared" ref="E48:M48" si="18">E40/E41</f>
        <v>2.0092953445643453</v>
      </c>
      <c r="F48" s="40">
        <f t="shared" si="18"/>
        <v>2.2582288992903519</v>
      </c>
      <c r="G48" s="40">
        <f t="shared" si="18"/>
        <v>1.238594447258081</v>
      </c>
      <c r="H48" s="40">
        <f t="shared" si="18"/>
        <v>1.8450787575074601</v>
      </c>
      <c r="I48" s="40">
        <f t="shared" si="18"/>
        <v>1.846297148618143</v>
      </c>
      <c r="J48" s="40">
        <f t="shared" si="18"/>
        <v>1.9151151248093359</v>
      </c>
      <c r="K48" s="40">
        <f t="shared" si="18"/>
        <v>3.2301205784561149</v>
      </c>
      <c r="L48" s="40">
        <f t="shared" si="18"/>
        <v>2.1528525296017222</v>
      </c>
      <c r="M48" s="42">
        <f t="shared" si="18"/>
        <v>6.8404148962759308</v>
      </c>
      <c r="N48" s="53">
        <f>D48+E48+F48+G48+H48+I48+J48+L48+M48</f>
        <v>21.95793615423813</v>
      </c>
    </row>
    <row r="49" spans="2:14" ht="15.75" hidden="1" thickTop="1" x14ac:dyDescent="0.25">
      <c r="B49" s="191"/>
      <c r="C49" s="79" t="s">
        <v>130</v>
      </c>
      <c r="D49" s="65">
        <f>D39/D40</f>
        <v>1.1277749324479451</v>
      </c>
      <c r="E49" s="65">
        <f t="shared" ref="E49:M49" si="19">E39/E40</f>
        <v>1.2620097572032785</v>
      </c>
      <c r="F49" s="65">
        <f t="shared" si="19"/>
        <v>0.92265775177601339</v>
      </c>
      <c r="G49" s="65">
        <f t="shared" si="19"/>
        <v>1.15212984948116</v>
      </c>
      <c r="H49" s="65">
        <f t="shared" si="19"/>
        <v>1.2359865700364412</v>
      </c>
      <c r="I49" s="65">
        <f t="shared" si="19"/>
        <v>1.2385061905722865</v>
      </c>
      <c r="J49" s="65">
        <f t="shared" si="19"/>
        <v>1.1499747155499367</v>
      </c>
      <c r="K49" s="65">
        <f t="shared" si="19"/>
        <v>1.2108986959514345</v>
      </c>
      <c r="L49" s="65">
        <f t="shared" si="19"/>
        <v>1.1320333333333332</v>
      </c>
      <c r="M49" s="65">
        <f t="shared" si="19"/>
        <v>0.34327785592926174</v>
      </c>
      <c r="N49" s="68">
        <f>D49+E49+F49+G49+H49+I49+J49+K49+L49+M49</f>
        <v>10.77524965228109</v>
      </c>
    </row>
    <row r="50" spans="2:14" hidden="1" x14ac:dyDescent="0.25">
      <c r="B50" s="198"/>
      <c r="C50" s="80" t="s">
        <v>134</v>
      </c>
      <c r="D50" s="67">
        <f>D38/D39</f>
        <v>1.1228350402455447</v>
      </c>
      <c r="E50" s="67">
        <f t="shared" ref="E50:M50" si="20">E38/E39</f>
        <v>1.076559613834206</v>
      </c>
      <c r="F50" s="67">
        <f t="shared" si="20"/>
        <v>1.1718721692814957</v>
      </c>
      <c r="G50" s="67">
        <f t="shared" si="20"/>
        <v>0.97923130703393824</v>
      </c>
      <c r="H50" s="67">
        <f t="shared" si="20"/>
        <v>0.9514352442316929</v>
      </c>
      <c r="I50" s="67">
        <f t="shared" si="20"/>
        <v>1.1164540461790613</v>
      </c>
      <c r="J50" s="67">
        <f t="shared" si="20"/>
        <v>1.2117674219188024</v>
      </c>
      <c r="K50" s="67">
        <f t="shared" si="20"/>
        <v>1.1499861735576973</v>
      </c>
      <c r="L50" s="67">
        <f t="shared" si="20"/>
        <v>1.086422661287948</v>
      </c>
      <c r="M50" s="67">
        <f t="shared" si="20"/>
        <v>1.0431612559872272</v>
      </c>
      <c r="N50" s="69">
        <f>D50+E50+F50+G50+H50+I50+J50+K50+L50+M50</f>
        <v>10.909724933557614</v>
      </c>
    </row>
    <row r="51" spans="2:14" s="91" customFormat="1" x14ac:dyDescent="0.25">
      <c r="B51" s="199"/>
      <c r="C51" s="94" t="s">
        <v>195</v>
      </c>
      <c r="D51" s="67">
        <f>D37/D38</f>
        <v>0.98783158070904575</v>
      </c>
      <c r="E51" s="67">
        <f t="shared" ref="E51:M51" si="21">E37/E38</f>
        <v>1.023158373700126</v>
      </c>
      <c r="F51" s="67">
        <f t="shared" si="21"/>
        <v>0.98941021875241553</v>
      </c>
      <c r="G51" s="67">
        <f t="shared" si="21"/>
        <v>1.0119244278110135</v>
      </c>
      <c r="H51" s="67">
        <f t="shared" si="21"/>
        <v>1.1060740585992586</v>
      </c>
      <c r="I51" s="67">
        <f t="shared" si="21"/>
        <v>1.0144913850089714</v>
      </c>
      <c r="J51" s="67">
        <f t="shared" si="21"/>
        <v>1.0416689347340917</v>
      </c>
      <c r="K51" s="67">
        <f t="shared" si="21"/>
        <v>1.0197936473301954</v>
      </c>
      <c r="L51" s="67">
        <f t="shared" si="21"/>
        <v>1.0049598872506504</v>
      </c>
      <c r="M51" s="67">
        <f t="shared" si="21"/>
        <v>1.106423141676445</v>
      </c>
      <c r="N51" s="69">
        <f>D51+E51+F51+G51+H51+I51+J51+K51+L51+M51</f>
        <v>10.305735655572214</v>
      </c>
    </row>
    <row r="52" spans="2:14" s="91" customFormat="1" x14ac:dyDescent="0.25">
      <c r="B52" s="199"/>
      <c r="C52" s="94" t="s">
        <v>203</v>
      </c>
      <c r="D52" s="67">
        <f>D36/D37</f>
        <v>1.1246161556978378</v>
      </c>
      <c r="E52" s="67">
        <f t="shared" ref="E52:M52" si="22">E36/E37</f>
        <v>0.92477810513832526</v>
      </c>
      <c r="F52" s="67">
        <f t="shared" si="22"/>
        <v>1.03078125</v>
      </c>
      <c r="G52" s="67">
        <f t="shared" si="22"/>
        <v>1.0339851940210407</v>
      </c>
      <c r="H52" s="67">
        <f t="shared" si="22"/>
        <v>1.0707023011301036</v>
      </c>
      <c r="I52" s="67">
        <f t="shared" si="22"/>
        <v>0.94713593013514308</v>
      </c>
      <c r="J52" s="67">
        <f t="shared" si="22"/>
        <v>1.0106863846575915</v>
      </c>
      <c r="K52" s="67">
        <f t="shared" si="22"/>
        <v>0.71523762946919811</v>
      </c>
      <c r="L52" s="67">
        <f t="shared" si="22"/>
        <v>1.6123142479570647</v>
      </c>
      <c r="M52" s="67">
        <f t="shared" si="22"/>
        <v>1.1349656476230001</v>
      </c>
      <c r="N52" s="69">
        <f>D52+E52+F52+G52+H52+I52+J52+K52+L52+M52</f>
        <v>10.605202845829306</v>
      </c>
    </row>
    <row r="53" spans="2:14" x14ac:dyDescent="0.25">
      <c r="B53" s="45"/>
      <c r="C53" s="51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52"/>
    </row>
    <row r="54" spans="2:14" ht="15.75" thickBot="1" x14ac:dyDescent="0.3"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7"/>
    </row>
    <row r="55" spans="2:14" x14ac:dyDescent="0.25">
      <c r="B55" s="190" t="s">
        <v>100</v>
      </c>
      <c r="C55" s="70"/>
      <c r="D55" s="26" t="s">
        <v>65</v>
      </c>
      <c r="E55" s="7" t="s">
        <v>66</v>
      </c>
      <c r="F55" s="7" t="s">
        <v>67</v>
      </c>
      <c r="G55" s="7" t="s">
        <v>68</v>
      </c>
      <c r="H55" s="7" t="s">
        <v>69</v>
      </c>
      <c r="I55" s="7" t="s">
        <v>70</v>
      </c>
      <c r="J55" s="7" t="s">
        <v>71</v>
      </c>
      <c r="K55" s="7" t="s">
        <v>72</v>
      </c>
      <c r="L55" s="7" t="s">
        <v>73</v>
      </c>
      <c r="M55" s="7" t="s">
        <v>74</v>
      </c>
      <c r="N55" s="7" t="s">
        <v>64</v>
      </c>
    </row>
    <row r="56" spans="2:14" s="91" customFormat="1" x14ac:dyDescent="0.25">
      <c r="B56" s="191"/>
      <c r="C56" s="99">
        <v>2021</v>
      </c>
      <c r="D56" s="28">
        <v>5187.3</v>
      </c>
      <c r="E56" s="28">
        <v>2688.6</v>
      </c>
      <c r="F56" s="28">
        <v>1185.5</v>
      </c>
      <c r="G56" s="28">
        <v>6282</v>
      </c>
      <c r="H56" s="28">
        <v>4091.9</v>
      </c>
      <c r="I56" s="28">
        <v>1560</v>
      </c>
      <c r="J56" s="28">
        <v>722.5</v>
      </c>
      <c r="K56" s="28">
        <v>1921.5</v>
      </c>
      <c r="L56" s="28">
        <v>1187.7</v>
      </c>
      <c r="M56" s="28">
        <v>495.6</v>
      </c>
      <c r="N56" s="28">
        <f>D56+E56+F56+G56+H56+I56+J56+K56+L56+M56</f>
        <v>25322.6</v>
      </c>
    </row>
    <row r="57" spans="2:14" s="91" customFormat="1" x14ac:dyDescent="0.25">
      <c r="B57" s="191"/>
      <c r="C57" s="98">
        <v>2020</v>
      </c>
      <c r="D57" s="117">
        <v>3281.2</v>
      </c>
      <c r="E57" s="117">
        <v>1721.4</v>
      </c>
      <c r="F57" s="117">
        <v>1075.9000000000001</v>
      </c>
      <c r="G57" s="117">
        <v>5686.6</v>
      </c>
      <c r="H57" s="117">
        <v>4348.5</v>
      </c>
      <c r="I57" s="117">
        <v>1287.4000000000001</v>
      </c>
      <c r="J57" s="117">
        <v>610.70000000000005</v>
      </c>
      <c r="K57" s="117">
        <v>1863.3</v>
      </c>
      <c r="L57" s="117">
        <v>1218</v>
      </c>
      <c r="M57" s="117">
        <v>520.20000000000005</v>
      </c>
      <c r="N57" s="117">
        <f>D57+E57+F57+G57+H57+I57+J57+K57+L57+M57</f>
        <v>21613.200000000001</v>
      </c>
    </row>
    <row r="58" spans="2:14" hidden="1" x14ac:dyDescent="0.25">
      <c r="B58" s="191"/>
      <c r="C58" s="71">
        <v>2019</v>
      </c>
      <c r="D58" s="28">
        <v>3861</v>
      </c>
      <c r="E58" s="28">
        <v>1667.5</v>
      </c>
      <c r="F58" s="28">
        <v>1495.6</v>
      </c>
      <c r="G58" s="28">
        <v>5450</v>
      </c>
      <c r="H58" s="28">
        <v>3863.3</v>
      </c>
      <c r="I58" s="28">
        <v>3030.5</v>
      </c>
      <c r="J58" s="28">
        <v>931.4</v>
      </c>
      <c r="K58" s="28">
        <v>1637.1</v>
      </c>
      <c r="L58" s="28">
        <v>1319.8</v>
      </c>
      <c r="M58" s="28">
        <v>566.79999999999995</v>
      </c>
      <c r="N58" s="28">
        <f>D58+E58+F58+G58+H58+I58+J58+K58+L58+M58</f>
        <v>23823</v>
      </c>
    </row>
    <row r="59" spans="2:14" hidden="1" x14ac:dyDescent="0.25">
      <c r="B59" s="191"/>
      <c r="C59" s="71">
        <v>2018</v>
      </c>
      <c r="D59" s="28">
        <v>4002.7</v>
      </c>
      <c r="E59" s="28">
        <v>1342.6</v>
      </c>
      <c r="F59" s="28">
        <f>1063.7-1063.7+1253</f>
        <v>1253</v>
      </c>
      <c r="G59" s="28">
        <v>7085.6</v>
      </c>
      <c r="H59" s="28">
        <f>3377.8-3377.8+3390.5</f>
        <v>3390.5</v>
      </c>
      <c r="I59" s="28">
        <f>1395.2-1395.2+1494.2</f>
        <v>1494.2</v>
      </c>
      <c r="J59" s="28">
        <v>809.4</v>
      </c>
      <c r="K59" s="28">
        <v>1382.3</v>
      </c>
      <c r="L59" s="28">
        <v>921.9</v>
      </c>
      <c r="M59" s="28">
        <v>533.6</v>
      </c>
      <c r="N59" s="28">
        <f>D59+E59+F59+G59+H59+I59+J59+K59+L59+M59</f>
        <v>22215.800000000003</v>
      </c>
    </row>
    <row r="60" spans="2:14" hidden="1" x14ac:dyDescent="0.25">
      <c r="B60" s="191"/>
      <c r="C60" s="74">
        <v>2017</v>
      </c>
      <c r="D60" s="33">
        <v>3318.9</v>
      </c>
      <c r="E60" s="33">
        <v>1440</v>
      </c>
      <c r="F60" s="33">
        <v>1052.5</v>
      </c>
      <c r="G60" s="33">
        <v>5708.8</v>
      </c>
      <c r="H60" s="33">
        <v>2858.8</v>
      </c>
      <c r="I60" s="33">
        <v>1041</v>
      </c>
      <c r="J60" s="33">
        <v>1044.3</v>
      </c>
      <c r="K60" s="33">
        <v>1369.8</v>
      </c>
      <c r="L60" s="33">
        <v>1171</v>
      </c>
      <c r="M60" s="33">
        <v>499.9</v>
      </c>
      <c r="N60" s="33">
        <f>SUM(D60:M60)</f>
        <v>19505</v>
      </c>
    </row>
    <row r="61" spans="2:14" s="61" customFormat="1" hidden="1" x14ac:dyDescent="0.25">
      <c r="B61" s="191"/>
      <c r="C61" s="71">
        <v>2016</v>
      </c>
      <c r="D61" s="60">
        <v>3202.8</v>
      </c>
      <c r="E61" s="60">
        <v>1018.6</v>
      </c>
      <c r="F61" s="60">
        <v>722.1</v>
      </c>
      <c r="G61" s="60">
        <v>8050.4</v>
      </c>
      <c r="H61" s="60">
        <v>3506.4</v>
      </c>
      <c r="I61" s="60">
        <v>939.3</v>
      </c>
      <c r="J61" s="60">
        <v>955.5</v>
      </c>
      <c r="K61" s="60">
        <v>1318.7</v>
      </c>
      <c r="L61" s="60">
        <v>908.8</v>
      </c>
      <c r="M61" s="60">
        <v>436.3</v>
      </c>
      <c r="N61" s="60">
        <f>SUM(D61:M61)</f>
        <v>21058.9</v>
      </c>
    </row>
    <row r="62" spans="2:14" ht="15.75" hidden="1" thickBot="1" x14ac:dyDescent="0.3">
      <c r="B62" s="191"/>
      <c r="C62" s="81">
        <v>2015</v>
      </c>
      <c r="D62" s="58">
        <v>4265.8999999999996</v>
      </c>
      <c r="E62" s="58">
        <v>1201.5999999999999</v>
      </c>
      <c r="F62" s="58">
        <v>1183.3</v>
      </c>
      <c r="G62" s="58">
        <v>8270.4</v>
      </c>
      <c r="H62" s="58">
        <v>2555.3000000000002</v>
      </c>
      <c r="I62" s="58">
        <v>854.1</v>
      </c>
      <c r="J62" s="58">
        <v>689.9</v>
      </c>
      <c r="K62" s="58">
        <v>1247.5999999999999</v>
      </c>
      <c r="L62" s="58">
        <v>826.3</v>
      </c>
      <c r="M62" s="58">
        <v>420.8</v>
      </c>
      <c r="N62" s="59">
        <f>SUM(D62:M62)</f>
        <v>21515.199999999997</v>
      </c>
    </row>
    <row r="63" spans="2:14" ht="16.5" hidden="1" thickTop="1" thickBot="1" x14ac:dyDescent="0.3">
      <c r="B63" s="191"/>
      <c r="C63" s="74">
        <v>2014</v>
      </c>
      <c r="D63" s="33">
        <v>4031.6</v>
      </c>
      <c r="E63" s="33">
        <v>3004.5</v>
      </c>
      <c r="F63" s="33">
        <v>1500.4</v>
      </c>
      <c r="G63" s="33">
        <v>10355</v>
      </c>
      <c r="H63" s="33">
        <v>4642</v>
      </c>
      <c r="I63" s="33">
        <v>1318.3</v>
      </c>
      <c r="J63" s="33">
        <v>771.99</v>
      </c>
      <c r="K63" s="33">
        <v>1396.8</v>
      </c>
      <c r="L63" s="33">
        <v>800.9</v>
      </c>
      <c r="M63" s="33">
        <v>806.03</v>
      </c>
      <c r="N63" s="48">
        <f t="shared" ref="N63:N64" si="23">SUM(D63:M63)</f>
        <v>28627.52</v>
      </c>
    </row>
    <row r="64" spans="2:14" ht="15.75" hidden="1" thickTop="1" x14ac:dyDescent="0.25">
      <c r="B64" s="191"/>
      <c r="C64" s="74">
        <v>2013</v>
      </c>
      <c r="D64" s="33">
        <v>3691.6</v>
      </c>
      <c r="E64" s="33">
        <v>1329.6</v>
      </c>
      <c r="F64" s="33">
        <v>890.8</v>
      </c>
      <c r="G64" s="33">
        <v>6803.4</v>
      </c>
      <c r="H64" s="33">
        <v>1824.3</v>
      </c>
      <c r="I64" s="33">
        <v>1095</v>
      </c>
      <c r="J64" s="33">
        <v>6596.25</v>
      </c>
      <c r="K64" s="33">
        <v>1583.9</v>
      </c>
      <c r="L64" s="33">
        <v>741.4</v>
      </c>
      <c r="M64" s="33">
        <v>276.5</v>
      </c>
      <c r="N64" s="48">
        <f t="shared" si="23"/>
        <v>24832.75</v>
      </c>
    </row>
    <row r="65" spans="2:14" hidden="1" x14ac:dyDescent="0.25">
      <c r="B65" s="191"/>
      <c r="C65" s="75" t="s">
        <v>101</v>
      </c>
      <c r="D65" s="49">
        <f>D62/D63</f>
        <v>1.0581158845123524</v>
      </c>
      <c r="E65" s="35">
        <f t="shared" ref="E65:N66" si="24">E62/E63</f>
        <v>0.39993343318355795</v>
      </c>
      <c r="F65" s="35">
        <f t="shared" si="24"/>
        <v>0.78865635830445202</v>
      </c>
      <c r="G65" s="35">
        <f t="shared" si="24"/>
        <v>0.79868662481892805</v>
      </c>
      <c r="H65" s="35">
        <f t="shared" si="24"/>
        <v>0.55047393364928909</v>
      </c>
      <c r="I65" s="35">
        <f t="shared" si="24"/>
        <v>0.647879845255253</v>
      </c>
      <c r="J65" s="35">
        <f t="shared" si="24"/>
        <v>0.89366442570499616</v>
      </c>
      <c r="K65" s="35">
        <f t="shared" si="24"/>
        <v>0.89318442153493693</v>
      </c>
      <c r="L65" s="35">
        <f t="shared" si="24"/>
        <v>1.0317143213884379</v>
      </c>
      <c r="M65" s="35">
        <f t="shared" si="24"/>
        <v>0.52206493554830469</v>
      </c>
      <c r="N65" s="36"/>
    </row>
    <row r="66" spans="2:14" ht="15.75" hidden="1" thickBot="1" x14ac:dyDescent="0.3">
      <c r="B66" s="191"/>
      <c r="C66" s="76" t="s">
        <v>102</v>
      </c>
      <c r="D66" s="37">
        <f>D63/D64</f>
        <v>1.092100986022321</v>
      </c>
      <c r="E66" s="37">
        <f t="shared" si="24"/>
        <v>2.2597021660649821</v>
      </c>
      <c r="F66" s="37">
        <f t="shared" si="24"/>
        <v>1.6843286933093851</v>
      </c>
      <c r="G66" s="37">
        <f t="shared" si="24"/>
        <v>1.5220331010965107</v>
      </c>
      <c r="H66" s="37">
        <f t="shared" si="24"/>
        <v>2.5445376308721155</v>
      </c>
      <c r="I66" s="37">
        <f t="shared" si="24"/>
        <v>1.2039269406392694</v>
      </c>
      <c r="J66" s="37">
        <f t="shared" si="24"/>
        <v>0.11703467879476975</v>
      </c>
      <c r="K66" s="37">
        <f t="shared" si="24"/>
        <v>0.88187385567270649</v>
      </c>
      <c r="L66" s="37">
        <f t="shared" si="24"/>
        <v>1.0802535743188562</v>
      </c>
      <c r="M66" s="37">
        <f t="shared" si="24"/>
        <v>2.9151175406871608</v>
      </c>
      <c r="N66" s="38">
        <f t="shared" si="24"/>
        <v>1.1528131197712699</v>
      </c>
    </row>
    <row r="67" spans="2:14" ht="16.5" hidden="1" thickTop="1" thickBot="1" x14ac:dyDescent="0.3">
      <c r="B67" s="191"/>
      <c r="C67" s="77" t="s">
        <v>115</v>
      </c>
      <c r="D67" s="40">
        <f t="shared" ref="D67:M67" si="25">D61/D62</f>
        <v>0.75079115778616479</v>
      </c>
      <c r="E67" s="40">
        <f t="shared" si="25"/>
        <v>0.84770306258322248</v>
      </c>
      <c r="F67" s="40">
        <f t="shared" si="25"/>
        <v>0.61024254204343786</v>
      </c>
      <c r="G67" s="40">
        <f t="shared" si="25"/>
        <v>0.97339911007931901</v>
      </c>
      <c r="H67" s="40">
        <f t="shared" si="25"/>
        <v>1.3722067858959808</v>
      </c>
      <c r="I67" s="40">
        <f t="shared" si="25"/>
        <v>1.0997541271513873</v>
      </c>
      <c r="J67" s="40">
        <f t="shared" si="25"/>
        <v>1.3849833309175243</v>
      </c>
      <c r="K67" s="40">
        <f t="shared" si="25"/>
        <v>1.0569894196857967</v>
      </c>
      <c r="L67" s="40">
        <f t="shared" si="25"/>
        <v>1.099842672152971</v>
      </c>
      <c r="M67" s="40">
        <f t="shared" si="25"/>
        <v>1.0368346007604563</v>
      </c>
      <c r="N67" s="50">
        <f>SUM(D67:M67)</f>
        <v>10.232746809056259</v>
      </c>
    </row>
    <row r="68" spans="2:14" ht="16.5" hidden="1" thickTop="1" thickBot="1" x14ac:dyDescent="0.3">
      <c r="B68" s="191"/>
      <c r="C68" s="77" t="s">
        <v>128</v>
      </c>
      <c r="D68" s="40">
        <f>D60/D61</f>
        <v>1.0362495316597977</v>
      </c>
      <c r="E68" s="40">
        <f t="shared" ref="E68:M68" si="26">E60/E61</f>
        <v>1.4137050854113489</v>
      </c>
      <c r="F68" s="40">
        <f t="shared" si="26"/>
        <v>1.4575543553524442</v>
      </c>
      <c r="G68" s="40">
        <f t="shared" si="26"/>
        <v>0.70913246546755448</v>
      </c>
      <c r="H68" s="40">
        <f t="shared" si="26"/>
        <v>0.81530914898471374</v>
      </c>
      <c r="I68" s="40">
        <f t="shared" si="26"/>
        <v>1.1082721175343342</v>
      </c>
      <c r="J68" s="40">
        <f t="shared" si="26"/>
        <v>1.0929356357927786</v>
      </c>
      <c r="K68" s="40">
        <f t="shared" si="26"/>
        <v>1.0387502843709713</v>
      </c>
      <c r="L68" s="40">
        <f t="shared" si="26"/>
        <v>1.288512323943662</v>
      </c>
      <c r="M68" s="40">
        <f t="shared" si="26"/>
        <v>1.1457712583085033</v>
      </c>
      <c r="N68" s="40">
        <f>SUM(D68:M68)</f>
        <v>11.106192206826108</v>
      </c>
    </row>
    <row r="69" spans="2:14" ht="15.75" hidden="1" thickTop="1" x14ac:dyDescent="0.25">
      <c r="B69" s="191"/>
      <c r="C69" s="82" t="s">
        <v>130</v>
      </c>
      <c r="D69" s="65">
        <f>D59/D60</f>
        <v>1.2060321190755972</v>
      </c>
      <c r="E69" s="65">
        <f t="shared" ref="E69:M69" si="27">E59/E60</f>
        <v>0.93236111111111108</v>
      </c>
      <c r="F69" s="65">
        <f t="shared" si="27"/>
        <v>1.1904988123515439</v>
      </c>
      <c r="G69" s="65">
        <f t="shared" si="27"/>
        <v>1.2411715246636772</v>
      </c>
      <c r="H69" s="65">
        <f t="shared" si="27"/>
        <v>1.1859871274660696</v>
      </c>
      <c r="I69" s="65">
        <f t="shared" si="27"/>
        <v>1.4353506243996157</v>
      </c>
      <c r="J69" s="65">
        <f t="shared" si="27"/>
        <v>0.77506463659867852</v>
      </c>
      <c r="K69" s="65">
        <f t="shared" si="27"/>
        <v>1.0091254197693094</v>
      </c>
      <c r="L69" s="65">
        <f t="shared" si="27"/>
        <v>0.78727583262169087</v>
      </c>
      <c r="M69" s="65">
        <f t="shared" si="27"/>
        <v>1.0674134826965394</v>
      </c>
      <c r="N69" s="65">
        <f>D69+E69+F69+G69+H69+I69+J69+K69+L69+M69</f>
        <v>10.830280690753833</v>
      </c>
    </row>
    <row r="70" spans="2:14" hidden="1" x14ac:dyDescent="0.25">
      <c r="B70" s="198"/>
      <c r="C70" s="83" t="s">
        <v>134</v>
      </c>
      <c r="D70" s="67">
        <f>D58/D59</f>
        <v>0.96459889574537194</v>
      </c>
      <c r="E70" s="67">
        <f t="shared" ref="E70:M70" si="28">E58/E59</f>
        <v>1.2419931476240131</v>
      </c>
      <c r="F70" s="67">
        <f t="shared" si="28"/>
        <v>1.1936153232242617</v>
      </c>
      <c r="G70" s="67">
        <f t="shared" si="28"/>
        <v>0.76916563170373708</v>
      </c>
      <c r="H70" s="67">
        <f t="shared" si="28"/>
        <v>1.1394484589293614</v>
      </c>
      <c r="I70" s="67">
        <f t="shared" si="28"/>
        <v>2.0281756123678223</v>
      </c>
      <c r="J70" s="67">
        <f t="shared" si="28"/>
        <v>1.1507289350135903</v>
      </c>
      <c r="K70" s="67">
        <f t="shared" si="28"/>
        <v>1.184330463719887</v>
      </c>
      <c r="L70" s="67">
        <f t="shared" si="28"/>
        <v>1.4316086343421195</v>
      </c>
      <c r="M70" s="67">
        <f t="shared" si="28"/>
        <v>1.0622188905547225</v>
      </c>
      <c r="N70" s="67">
        <f>D70+E70+F70+G70+H70+I70+J70+K70+L70+M70</f>
        <v>12.165883993224886</v>
      </c>
    </row>
    <row r="71" spans="2:14" s="91" customFormat="1" x14ac:dyDescent="0.25">
      <c r="B71" s="199"/>
      <c r="C71" s="95" t="s">
        <v>195</v>
      </c>
      <c r="D71" s="67">
        <f>D57/D58</f>
        <v>0.84983164983164983</v>
      </c>
      <c r="E71" s="67">
        <f t="shared" ref="E71:M71" si="29">E57/E58</f>
        <v>1.0323238380809596</v>
      </c>
      <c r="F71" s="67">
        <f t="shared" si="29"/>
        <v>0.71937683872693248</v>
      </c>
      <c r="G71" s="67">
        <f t="shared" si="29"/>
        <v>1.0434128440366972</v>
      </c>
      <c r="H71" s="67">
        <f t="shared" si="29"/>
        <v>1.1255921103719617</v>
      </c>
      <c r="I71" s="67">
        <f t="shared" si="29"/>
        <v>0.42481438706484081</v>
      </c>
      <c r="J71" s="67">
        <f t="shared" si="29"/>
        <v>0.65567962207429686</v>
      </c>
      <c r="K71" s="67">
        <f t="shared" si="29"/>
        <v>1.1381711563129926</v>
      </c>
      <c r="L71" s="67">
        <f t="shared" si="29"/>
        <v>0.92286710107592063</v>
      </c>
      <c r="M71" s="67">
        <f t="shared" si="29"/>
        <v>0.91778405081157388</v>
      </c>
      <c r="N71" s="67">
        <f>D71+E71+F71+G71+H71+I71+J71+K71+L71+M71</f>
        <v>8.8298535983878264</v>
      </c>
    </row>
    <row r="72" spans="2:14" s="91" customFormat="1" x14ac:dyDescent="0.25">
      <c r="B72" s="199"/>
      <c r="C72" s="95" t="s">
        <v>203</v>
      </c>
      <c r="D72" s="67">
        <f>D56/D57</f>
        <v>1.5809155187126662</v>
      </c>
      <c r="E72" s="67">
        <f t="shared" ref="E72:M72" si="30">E56/E57</f>
        <v>1.56186824677588</v>
      </c>
      <c r="F72" s="67">
        <f t="shared" si="30"/>
        <v>1.1018682033646248</v>
      </c>
      <c r="G72" s="67">
        <f t="shared" si="30"/>
        <v>1.1047022825589983</v>
      </c>
      <c r="H72" s="67">
        <f t="shared" si="30"/>
        <v>0.94099114637231229</v>
      </c>
      <c r="I72" s="67">
        <f t="shared" si="30"/>
        <v>1.2117446015224482</v>
      </c>
      <c r="J72" s="67">
        <f t="shared" si="30"/>
        <v>1.1830686097920418</v>
      </c>
      <c r="K72" s="67">
        <f t="shared" si="30"/>
        <v>1.0312349058122685</v>
      </c>
      <c r="L72" s="67">
        <f t="shared" si="30"/>
        <v>0.97512315270935968</v>
      </c>
      <c r="M72" s="67">
        <f t="shared" si="30"/>
        <v>0.9527104959630911</v>
      </c>
      <c r="N72" s="67">
        <f>D72+E72+F72+G72+H72+I72+J72+K72+L72+M72</f>
        <v>11.644227163583691</v>
      </c>
    </row>
    <row r="73" spans="2:14" x14ac:dyDescent="0.25">
      <c r="B73" s="200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2:14" ht="15.75" customHeight="1" x14ac:dyDescent="0.25">
      <c r="B74" s="201" t="s">
        <v>137</v>
      </c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</row>
    <row r="75" spans="2:14" x14ac:dyDescent="0.25">
      <c r="B75" s="203" t="s">
        <v>174</v>
      </c>
      <c r="C75" s="127"/>
      <c r="D75" s="12" t="s">
        <v>65</v>
      </c>
      <c r="E75" s="12" t="s">
        <v>66</v>
      </c>
      <c r="F75" s="12" t="s">
        <v>67</v>
      </c>
      <c r="G75" s="12" t="s">
        <v>68</v>
      </c>
      <c r="H75" s="12" t="s">
        <v>69</v>
      </c>
      <c r="I75" s="12" t="s">
        <v>70</v>
      </c>
      <c r="J75" s="12" t="s">
        <v>71</v>
      </c>
      <c r="K75" s="12" t="s">
        <v>72</v>
      </c>
      <c r="L75" s="12" t="s">
        <v>73</v>
      </c>
      <c r="M75" s="12" t="s">
        <v>74</v>
      </c>
      <c r="N75" s="12" t="s">
        <v>64</v>
      </c>
    </row>
    <row r="76" spans="2:14" s="91" customFormat="1" x14ac:dyDescent="0.25">
      <c r="B76" s="203"/>
      <c r="C76" s="127">
        <v>2021</v>
      </c>
      <c r="D76" s="28">
        <v>1187514.79</v>
      </c>
      <c r="E76" s="28">
        <v>938513.34</v>
      </c>
      <c r="F76" s="28">
        <v>886757.83</v>
      </c>
      <c r="G76" s="28">
        <v>12010543.109999999</v>
      </c>
      <c r="H76" s="28">
        <v>3395365.84</v>
      </c>
      <c r="I76" s="28">
        <v>919281.68</v>
      </c>
      <c r="J76" s="28">
        <v>508202.23999999999</v>
      </c>
      <c r="K76" s="28">
        <v>479047</v>
      </c>
      <c r="L76" s="28">
        <v>176628.26</v>
      </c>
      <c r="M76" s="28">
        <v>70944.639999999999</v>
      </c>
      <c r="N76" s="28">
        <f>D76+E76+F76+G76+H76+I76+J76+K76+L76+M76</f>
        <v>20572798.73</v>
      </c>
    </row>
    <row r="77" spans="2:14" s="91" customFormat="1" x14ac:dyDescent="0.25">
      <c r="B77" s="203"/>
      <c r="C77" s="127">
        <v>2020</v>
      </c>
      <c r="D77" s="54">
        <v>1217580.3600000001</v>
      </c>
      <c r="E77" s="54">
        <v>785187.18</v>
      </c>
      <c r="F77" s="54">
        <v>914808.62</v>
      </c>
      <c r="G77" s="54">
        <v>9961051.7100000009</v>
      </c>
      <c r="H77" s="54">
        <v>4602563.49</v>
      </c>
      <c r="I77" s="54">
        <v>970663.11</v>
      </c>
      <c r="J77" s="54">
        <v>731128.87</v>
      </c>
      <c r="K77" s="54">
        <v>516192.33</v>
      </c>
      <c r="L77" s="54">
        <v>227767.92</v>
      </c>
      <c r="M77" s="54">
        <v>96060.12</v>
      </c>
      <c r="N77" s="28">
        <f>D77+E77+F77+G77+H77+I77+J77+K77+L77+M77</f>
        <v>20023003.710000001</v>
      </c>
    </row>
    <row r="78" spans="2:14" hidden="1" x14ac:dyDescent="0.25">
      <c r="B78" s="204"/>
      <c r="C78" s="127">
        <v>2019</v>
      </c>
      <c r="D78" s="54">
        <v>1145968.98</v>
      </c>
      <c r="E78" s="54">
        <v>582372.85</v>
      </c>
      <c r="F78" s="54">
        <v>1073249.6100000001</v>
      </c>
      <c r="G78" s="54">
        <v>10265530.32</v>
      </c>
      <c r="H78" s="54">
        <v>2593785.69</v>
      </c>
      <c r="I78" s="54">
        <v>567037.80000000005</v>
      </c>
      <c r="J78" s="54">
        <v>603375.09</v>
      </c>
      <c r="K78" s="54">
        <v>661827.57999999996</v>
      </c>
      <c r="L78" s="54">
        <v>194059.28</v>
      </c>
      <c r="M78" s="54">
        <v>102870.42</v>
      </c>
      <c r="N78" s="28">
        <f>SUM(D78:M78)</f>
        <v>17790077.620000005</v>
      </c>
    </row>
    <row r="79" spans="2:14" hidden="1" x14ac:dyDescent="0.25">
      <c r="B79" s="204"/>
      <c r="C79" s="127">
        <v>2018</v>
      </c>
      <c r="D79" s="205">
        <v>541509.98</v>
      </c>
      <c r="E79" s="205">
        <v>870248.37</v>
      </c>
      <c r="F79" s="206">
        <v>633813.96</v>
      </c>
      <c r="G79" s="205">
        <v>14382693.57</v>
      </c>
      <c r="H79" s="205">
        <v>1632713.57</v>
      </c>
      <c r="I79" s="205">
        <v>1049694.6499999999</v>
      </c>
      <c r="J79" s="205">
        <v>429338.1</v>
      </c>
      <c r="K79" s="205">
        <v>508005.3</v>
      </c>
      <c r="L79" s="205">
        <v>181146.77</v>
      </c>
      <c r="M79" s="205">
        <v>98013.5</v>
      </c>
      <c r="N79" s="207">
        <f>SUM(D79:M79)</f>
        <v>20327177.77</v>
      </c>
    </row>
    <row r="80" spans="2:14" hidden="1" x14ac:dyDescent="0.25">
      <c r="B80" s="208" t="s">
        <v>138</v>
      </c>
      <c r="C80" s="209" t="s">
        <v>134</v>
      </c>
      <c r="D80" s="210">
        <f t="shared" ref="D80:N80" si="31">D78/D79</f>
        <v>2.1162472019444589</v>
      </c>
      <c r="E80" s="210">
        <f t="shared" si="31"/>
        <v>0.66920303453139474</v>
      </c>
      <c r="F80" s="210">
        <f t="shared" si="31"/>
        <v>1.6933196138500959</v>
      </c>
      <c r="G80" s="210">
        <f t="shared" si="31"/>
        <v>0.71374185023396841</v>
      </c>
      <c r="H80" s="210">
        <f t="shared" si="31"/>
        <v>1.5886348577356406</v>
      </c>
      <c r="I80" s="210">
        <f t="shared" si="31"/>
        <v>0.54019309329622678</v>
      </c>
      <c r="J80" s="210">
        <f t="shared" si="31"/>
        <v>1.4053611594219102</v>
      </c>
      <c r="K80" s="210">
        <f t="shared" si="31"/>
        <v>1.3027966046810928</v>
      </c>
      <c r="L80" s="210">
        <f t="shared" si="31"/>
        <v>1.0712820327958374</v>
      </c>
      <c r="M80" s="210">
        <f t="shared" si="31"/>
        <v>1.0495535819045336</v>
      </c>
      <c r="N80" s="210">
        <f t="shared" si="31"/>
        <v>0.87518679775879216</v>
      </c>
    </row>
    <row r="81" spans="2:14" s="91" customFormat="1" x14ac:dyDescent="0.25">
      <c r="B81" s="127"/>
      <c r="C81" s="127" t="s">
        <v>195</v>
      </c>
      <c r="D81" s="211">
        <f>D77/D78</f>
        <v>1.0624898066612589</v>
      </c>
      <c r="E81" s="211">
        <f t="shared" ref="E81:N81" si="32">E77/E78</f>
        <v>1.3482551255608843</v>
      </c>
      <c r="F81" s="211">
        <f t="shared" si="32"/>
        <v>0.85237265541610574</v>
      </c>
      <c r="G81" s="211">
        <f t="shared" si="32"/>
        <v>0.97033970963908278</v>
      </c>
      <c r="H81" s="211">
        <f t="shared" si="32"/>
        <v>1.7744578928569847</v>
      </c>
      <c r="I81" s="211">
        <f t="shared" si="32"/>
        <v>1.7118137626803713</v>
      </c>
      <c r="J81" s="211">
        <f t="shared" si="32"/>
        <v>1.2117319427290245</v>
      </c>
      <c r="K81" s="211">
        <f t="shared" si="32"/>
        <v>0.77994986247022235</v>
      </c>
      <c r="L81" s="211">
        <f t="shared" si="32"/>
        <v>1.1737027984438571</v>
      </c>
      <c r="M81" s="211">
        <f t="shared" si="32"/>
        <v>0.93379729566575109</v>
      </c>
      <c r="N81" s="211">
        <f t="shared" si="32"/>
        <v>1.1255152528109091</v>
      </c>
    </row>
    <row r="82" spans="2:14" s="91" customFormat="1" x14ac:dyDescent="0.25">
      <c r="B82" s="127"/>
      <c r="C82" s="127" t="s">
        <v>203</v>
      </c>
      <c r="D82" s="211">
        <f>D76/D77</f>
        <v>0.97530711648469748</v>
      </c>
      <c r="E82" s="211">
        <f t="shared" ref="E82:M82" si="33">E76/E77</f>
        <v>1.1952733869139329</v>
      </c>
      <c r="F82" s="211">
        <f t="shared" si="33"/>
        <v>0.96933698547790248</v>
      </c>
      <c r="G82" s="211">
        <f t="shared" si="33"/>
        <v>1.2057505030259499</v>
      </c>
      <c r="H82" s="211">
        <f t="shared" si="33"/>
        <v>0.73771189628934364</v>
      </c>
      <c r="I82" s="211">
        <f t="shared" si="33"/>
        <v>0.94706564051867603</v>
      </c>
      <c r="J82" s="211">
        <f t="shared" si="33"/>
        <v>0.69509256282001286</v>
      </c>
      <c r="K82" s="211">
        <f t="shared" si="33"/>
        <v>0.92803974828529512</v>
      </c>
      <c r="L82" s="211">
        <f t="shared" si="33"/>
        <v>0.77547470249541728</v>
      </c>
      <c r="M82" s="211">
        <f t="shared" si="33"/>
        <v>0.73854415339060586</v>
      </c>
      <c r="N82" s="211">
        <f>D82+E82+F82+G82+H82+I82+J82+K82+L82+M82</f>
        <v>9.1675966957018336</v>
      </c>
    </row>
    <row r="83" spans="2:14" x14ac:dyDescent="0.25">
      <c r="B83" s="200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  <row r="84" spans="2:14" ht="15.75" thickBot="1" x14ac:dyDescent="0.3">
      <c r="B84" s="201" t="s">
        <v>139</v>
      </c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</row>
    <row r="85" spans="2:14" x14ac:dyDescent="0.25">
      <c r="B85" s="203" t="s">
        <v>206</v>
      </c>
      <c r="C85" s="212"/>
      <c r="D85" s="26" t="s">
        <v>65</v>
      </c>
      <c r="E85" s="7" t="s">
        <v>66</v>
      </c>
      <c r="F85" s="7" t="s">
        <v>67</v>
      </c>
      <c r="G85" s="7" t="s">
        <v>68</v>
      </c>
      <c r="H85" s="7" t="s">
        <v>69</v>
      </c>
      <c r="I85" s="7" t="s">
        <v>70</v>
      </c>
      <c r="J85" s="7" t="s">
        <v>71</v>
      </c>
      <c r="K85" s="7" t="s">
        <v>72</v>
      </c>
      <c r="L85" s="7" t="s">
        <v>73</v>
      </c>
      <c r="M85" s="213" t="s">
        <v>74</v>
      </c>
      <c r="N85" s="96" t="s">
        <v>64</v>
      </c>
    </row>
    <row r="86" spans="2:14" s="91" customFormat="1" x14ac:dyDescent="0.25">
      <c r="B86" s="203"/>
      <c r="C86" s="127">
        <v>2021</v>
      </c>
      <c r="D86" s="28">
        <v>987982.92</v>
      </c>
      <c r="E86" s="28">
        <v>777293.24</v>
      </c>
      <c r="F86" s="28">
        <v>595853.37</v>
      </c>
      <c r="G86" s="28">
        <v>1751764.51</v>
      </c>
      <c r="H86" s="28">
        <v>1352321.75</v>
      </c>
      <c r="I86" s="28">
        <v>936115.49</v>
      </c>
      <c r="J86" s="28">
        <v>442192.14</v>
      </c>
      <c r="K86" s="28">
        <v>856177.89</v>
      </c>
      <c r="L86" s="28">
        <v>409160.01</v>
      </c>
      <c r="M86" s="28">
        <v>333975.64</v>
      </c>
      <c r="N86" s="28">
        <f>D86+E86+F86+G86+H86+I86+J86+K86+L86+M86</f>
        <v>8442836.959999999</v>
      </c>
    </row>
    <row r="87" spans="2:14" s="91" customFormat="1" x14ac:dyDescent="0.25">
      <c r="B87" s="203"/>
      <c r="C87" s="127">
        <v>2020</v>
      </c>
      <c r="D87" s="54">
        <v>989734.18</v>
      </c>
      <c r="E87" s="54">
        <v>934674.54</v>
      </c>
      <c r="F87" s="54">
        <v>621533.46</v>
      </c>
      <c r="G87" s="54">
        <v>0</v>
      </c>
      <c r="H87" s="54">
        <v>1664094.66</v>
      </c>
      <c r="I87" s="54">
        <v>1285122.55</v>
      </c>
      <c r="J87" s="54">
        <v>455569.96</v>
      </c>
      <c r="K87" s="54">
        <v>937191.24</v>
      </c>
      <c r="L87" s="54">
        <v>724101.89</v>
      </c>
      <c r="M87" s="54">
        <v>401982.46</v>
      </c>
      <c r="N87" s="28">
        <f>D87+E87+F87+G87+H87+I87+J87+K87+L87+M87</f>
        <v>8014004.9399999995</v>
      </c>
    </row>
    <row r="88" spans="2:14" hidden="1" x14ac:dyDescent="0.25">
      <c r="B88" s="204"/>
      <c r="C88" s="214">
        <v>2019</v>
      </c>
      <c r="D88" s="215">
        <v>1357061.65</v>
      </c>
      <c r="E88" s="215">
        <v>1116103.31</v>
      </c>
      <c r="F88" s="215">
        <v>585180.72</v>
      </c>
      <c r="G88" s="215">
        <v>1772325.1</v>
      </c>
      <c r="H88" s="215">
        <v>1414212.73</v>
      </c>
      <c r="I88" s="215">
        <v>2760798.69</v>
      </c>
      <c r="J88" s="215">
        <v>556541.18000000005</v>
      </c>
      <c r="K88" s="215">
        <v>1052064.5900000001</v>
      </c>
      <c r="L88" s="215">
        <v>739155.83</v>
      </c>
      <c r="M88" s="215">
        <v>364286.89</v>
      </c>
      <c r="N88" s="216">
        <f>SUM(D88:M88)</f>
        <v>11717730.689999999</v>
      </c>
    </row>
    <row r="89" spans="2:14" hidden="1" x14ac:dyDescent="0.25">
      <c r="B89" s="204"/>
      <c r="C89" s="127">
        <v>2018</v>
      </c>
      <c r="D89" s="205">
        <v>1282963.76</v>
      </c>
      <c r="E89" s="205">
        <v>1074186.6399999999</v>
      </c>
      <c r="F89" s="206">
        <v>530376.27</v>
      </c>
      <c r="G89" s="205">
        <v>1861192.59</v>
      </c>
      <c r="H89" s="205">
        <v>1492435.71</v>
      </c>
      <c r="I89" s="205">
        <v>1395244.92</v>
      </c>
      <c r="J89" s="205">
        <v>584184.5</v>
      </c>
      <c r="K89" s="205">
        <v>971961.45</v>
      </c>
      <c r="L89" s="205">
        <v>921859.9</v>
      </c>
      <c r="M89" s="205">
        <v>372554.64</v>
      </c>
      <c r="N89" s="217">
        <f>SUM(D89:M89)</f>
        <v>10486960.380000001</v>
      </c>
    </row>
    <row r="90" spans="2:14" hidden="1" x14ac:dyDescent="0.25">
      <c r="B90" s="208" t="s">
        <v>138</v>
      </c>
      <c r="C90" s="209" t="s">
        <v>134</v>
      </c>
      <c r="D90" s="210">
        <f t="shared" ref="D90:N90" si="34">D88/D89</f>
        <v>1.0577552478957004</v>
      </c>
      <c r="E90" s="210">
        <f t="shared" si="34"/>
        <v>1.0390217755826865</v>
      </c>
      <c r="F90" s="210">
        <f t="shared" si="34"/>
        <v>1.1033312632935104</v>
      </c>
      <c r="G90" s="210">
        <f t="shared" si="34"/>
        <v>0.95225239425652342</v>
      </c>
      <c r="H90" s="210">
        <f t="shared" si="34"/>
        <v>0.94758703542412559</v>
      </c>
      <c r="I90" s="210">
        <f t="shared" si="34"/>
        <v>1.9787197576752331</v>
      </c>
      <c r="J90" s="210">
        <f t="shared" si="34"/>
        <v>0.95268049734287719</v>
      </c>
      <c r="K90" s="210">
        <f t="shared" si="34"/>
        <v>1.0824139064363099</v>
      </c>
      <c r="L90" s="210">
        <f t="shared" si="34"/>
        <v>0.8018092879406078</v>
      </c>
      <c r="M90" s="210">
        <f t="shared" si="34"/>
        <v>0.97780795321727842</v>
      </c>
      <c r="N90" s="210">
        <f t="shared" si="34"/>
        <v>1.1173619681397136</v>
      </c>
    </row>
    <row r="91" spans="2:14" s="91" customFormat="1" x14ac:dyDescent="0.25">
      <c r="B91" s="127"/>
      <c r="C91" s="127" t="s">
        <v>195</v>
      </c>
      <c r="D91" s="211">
        <f>D87/D88</f>
        <v>0.72932145713497987</v>
      </c>
      <c r="E91" s="211">
        <f t="shared" ref="E91:M91" si="35">E87/E88</f>
        <v>0.83744446560238228</v>
      </c>
      <c r="F91" s="211">
        <f t="shared" si="35"/>
        <v>1.0621222449023953</v>
      </c>
      <c r="G91" s="211">
        <f t="shared" si="35"/>
        <v>0</v>
      </c>
      <c r="H91" s="211">
        <f t="shared" si="35"/>
        <v>1.1766933111965412</v>
      </c>
      <c r="I91" s="211">
        <f t="shared" si="35"/>
        <v>0.46548940879133788</v>
      </c>
      <c r="J91" s="211">
        <f t="shared" si="35"/>
        <v>0.8185736767942311</v>
      </c>
      <c r="K91" s="211">
        <f t="shared" si="35"/>
        <v>0.89081150426325051</v>
      </c>
      <c r="L91" s="211">
        <f t="shared" si="35"/>
        <v>0.97963360445929248</v>
      </c>
      <c r="M91" s="211">
        <f t="shared" si="35"/>
        <v>1.1034777013249091</v>
      </c>
      <c r="N91" s="211">
        <f>D91+E91+F91+G91+H91+I91+J91+K91+L91+M91</f>
        <v>8.0635673744693186</v>
      </c>
    </row>
    <row r="92" spans="2:14" s="91" customFormat="1" x14ac:dyDescent="0.25">
      <c r="B92" s="127"/>
      <c r="C92" s="127" t="s">
        <v>203</v>
      </c>
      <c r="D92" s="211">
        <f>D86/D87</f>
        <v>0.99823057540561044</v>
      </c>
      <c r="E92" s="211">
        <f t="shared" ref="E92:M92" si="36">E86/E87</f>
        <v>0.83161914306556373</v>
      </c>
      <c r="F92" s="211">
        <f t="shared" si="36"/>
        <v>0.958682691033239</v>
      </c>
      <c r="G92" s="211" t="e">
        <f t="shared" si="36"/>
        <v>#DIV/0!</v>
      </c>
      <c r="H92" s="211">
        <f t="shared" si="36"/>
        <v>0.8126471303020707</v>
      </c>
      <c r="I92" s="211">
        <f t="shared" si="36"/>
        <v>0.72842507510275967</v>
      </c>
      <c r="J92" s="211">
        <f t="shared" si="36"/>
        <v>0.97063498216607613</v>
      </c>
      <c r="K92" s="211">
        <f t="shared" si="36"/>
        <v>0.91355729061231949</v>
      </c>
      <c r="L92" s="211">
        <f t="shared" si="36"/>
        <v>0.56505861350534525</v>
      </c>
      <c r="M92" s="211">
        <f t="shared" si="36"/>
        <v>0.83082142439747242</v>
      </c>
      <c r="N92" s="211" t="e">
        <f>D92+E92+F92+G92+H92+I92+J92+K92+L92+M92</f>
        <v>#DIV/0!</v>
      </c>
    </row>
    <row r="93" spans="2:14" s="91" customFormat="1" x14ac:dyDescent="0.25">
      <c r="B93" s="44"/>
      <c r="C93" s="44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2:14" x14ac:dyDescent="0.25">
      <c r="B94" s="44"/>
      <c r="C94" s="44"/>
      <c r="D94" s="218"/>
      <c r="E94" s="218"/>
      <c r="F94" s="219"/>
      <c r="G94" s="219"/>
      <c r="H94" s="219"/>
      <c r="I94" s="219"/>
      <c r="J94" s="219"/>
      <c r="K94" s="219"/>
      <c r="L94" s="219"/>
      <c r="M94" s="219"/>
      <c r="N94" s="219"/>
    </row>
    <row r="95" spans="2:14" ht="15.75" customHeight="1" x14ac:dyDescent="0.25">
      <c r="B95" s="220" t="s">
        <v>123</v>
      </c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</row>
    <row r="96" spans="2:14" s="91" customFormat="1" ht="15.75" customHeight="1" thickBot="1" x14ac:dyDescent="0.3"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</row>
    <row r="97" spans="2:14" s="91" customFormat="1" ht="29.25" customHeight="1" thickBot="1" x14ac:dyDescent="0.3">
      <c r="B97" s="222"/>
      <c r="C97" s="223"/>
      <c r="D97" s="26" t="s">
        <v>65</v>
      </c>
      <c r="E97" s="7" t="s">
        <v>66</v>
      </c>
      <c r="F97" s="7" t="s">
        <v>67</v>
      </c>
      <c r="G97" s="7" t="s">
        <v>68</v>
      </c>
      <c r="H97" s="7" t="s">
        <v>69</v>
      </c>
      <c r="I97" s="7" t="s">
        <v>70</v>
      </c>
      <c r="J97" s="7" t="s">
        <v>71</v>
      </c>
      <c r="K97" s="7" t="s">
        <v>72</v>
      </c>
      <c r="L97" s="7" t="s">
        <v>73</v>
      </c>
      <c r="M97" s="213" t="s">
        <v>74</v>
      </c>
      <c r="N97" s="13" t="s">
        <v>64</v>
      </c>
    </row>
    <row r="98" spans="2:14" s="91" customFormat="1" ht="36" customHeight="1" thickTop="1" x14ac:dyDescent="0.25">
      <c r="B98" s="224" t="s">
        <v>207</v>
      </c>
      <c r="C98" s="214"/>
      <c r="D98" s="225">
        <v>0</v>
      </c>
      <c r="E98" s="225">
        <v>0</v>
      </c>
      <c r="F98" s="225">
        <v>0</v>
      </c>
      <c r="G98" s="225">
        <v>0</v>
      </c>
      <c r="H98" s="225">
        <v>0</v>
      </c>
      <c r="I98" s="225">
        <v>0</v>
      </c>
      <c r="J98" s="225">
        <v>0</v>
      </c>
      <c r="K98" s="225">
        <v>0</v>
      </c>
      <c r="L98" s="225">
        <v>0</v>
      </c>
      <c r="M98" s="225">
        <v>0</v>
      </c>
      <c r="N98" s="14">
        <f>SUM(D98:M98)</f>
        <v>0</v>
      </c>
    </row>
    <row r="99" spans="2:14" s="91" customFormat="1" ht="15.75" customHeight="1" x14ac:dyDescent="0.25">
      <c r="B99" s="226" t="s">
        <v>104</v>
      </c>
      <c r="C99" s="127"/>
      <c r="D99" s="205">
        <v>86567220.590000004</v>
      </c>
      <c r="E99" s="205">
        <v>52750556.280000001</v>
      </c>
      <c r="F99" s="205">
        <v>38968378.420000002</v>
      </c>
      <c r="G99" s="205">
        <v>234709785.09</v>
      </c>
      <c r="H99" s="205">
        <v>106131540.89</v>
      </c>
      <c r="I99" s="205">
        <v>66892282.039999999</v>
      </c>
      <c r="J99" s="205">
        <v>58640658.649999999</v>
      </c>
      <c r="K99" s="205">
        <v>95208351.689999998</v>
      </c>
      <c r="L99" s="205">
        <v>36233337.189999998</v>
      </c>
      <c r="M99" s="205">
        <v>35542741.909999996</v>
      </c>
      <c r="N99" s="15">
        <f>SUM(D99:M99)</f>
        <v>811644852.74999988</v>
      </c>
    </row>
    <row r="100" spans="2:14" s="91" customFormat="1" ht="15.75" customHeight="1" thickBot="1" x14ac:dyDescent="0.3">
      <c r="B100" s="227" t="s">
        <v>105</v>
      </c>
      <c r="C100" s="228"/>
      <c r="D100" s="229">
        <f t="shared" ref="D100:N100" si="37">D98/D99</f>
        <v>0</v>
      </c>
      <c r="E100" s="229">
        <f t="shared" si="37"/>
        <v>0</v>
      </c>
      <c r="F100" s="229">
        <f t="shared" si="37"/>
        <v>0</v>
      </c>
      <c r="G100" s="229">
        <f t="shared" si="37"/>
        <v>0</v>
      </c>
      <c r="H100" s="229">
        <f t="shared" si="37"/>
        <v>0</v>
      </c>
      <c r="I100" s="229">
        <f t="shared" si="37"/>
        <v>0</v>
      </c>
      <c r="J100" s="229">
        <f t="shared" si="37"/>
        <v>0</v>
      </c>
      <c r="K100" s="229">
        <f t="shared" si="37"/>
        <v>0</v>
      </c>
      <c r="L100" s="229">
        <f t="shared" si="37"/>
        <v>0</v>
      </c>
      <c r="M100" s="229">
        <f t="shared" si="37"/>
        <v>0</v>
      </c>
      <c r="N100" s="229">
        <f t="shared" si="37"/>
        <v>0</v>
      </c>
    </row>
    <row r="101" spans="2:14" s="91" customFormat="1" ht="15.75" customHeight="1" thickTop="1" thickBot="1" x14ac:dyDescent="0.3"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</row>
    <row r="102" spans="2:14" s="91" customFormat="1" ht="15.75" customHeight="1" thickBot="1" x14ac:dyDescent="0.3">
      <c r="B102" s="222"/>
      <c r="C102" s="223"/>
      <c r="D102" s="26" t="s">
        <v>65</v>
      </c>
      <c r="E102" s="7" t="s">
        <v>66</v>
      </c>
      <c r="F102" s="7" t="s">
        <v>67</v>
      </c>
      <c r="G102" s="7" t="s">
        <v>68</v>
      </c>
      <c r="H102" s="7" t="s">
        <v>69</v>
      </c>
      <c r="I102" s="7" t="s">
        <v>70</v>
      </c>
      <c r="J102" s="7" t="s">
        <v>71</v>
      </c>
      <c r="K102" s="7" t="s">
        <v>72</v>
      </c>
      <c r="L102" s="7" t="s">
        <v>73</v>
      </c>
      <c r="M102" s="213" t="s">
        <v>74</v>
      </c>
      <c r="N102" s="13" t="s">
        <v>64</v>
      </c>
    </row>
    <row r="103" spans="2:14" s="91" customFormat="1" ht="27" customHeight="1" thickTop="1" x14ac:dyDescent="0.25">
      <c r="B103" s="224" t="s">
        <v>196</v>
      </c>
      <c r="C103" s="214"/>
      <c r="D103" s="225">
        <v>0</v>
      </c>
      <c r="E103" s="225">
        <v>0</v>
      </c>
      <c r="F103" s="225">
        <v>0</v>
      </c>
      <c r="G103" s="225">
        <v>0</v>
      </c>
      <c r="H103" s="225">
        <v>674390</v>
      </c>
      <c r="I103" s="225">
        <v>0</v>
      </c>
      <c r="J103" s="225">
        <v>0</v>
      </c>
      <c r="K103" s="225">
        <v>0</v>
      </c>
      <c r="L103" s="225">
        <v>0</v>
      </c>
      <c r="M103" s="225">
        <v>0</v>
      </c>
      <c r="N103" s="14">
        <f>SUM(D103:M103)</f>
        <v>674390</v>
      </c>
    </row>
    <row r="104" spans="2:14" s="91" customFormat="1" ht="15.75" customHeight="1" x14ac:dyDescent="0.25">
      <c r="B104" s="226" t="s">
        <v>104</v>
      </c>
      <c r="C104" s="127"/>
      <c r="D104" s="205">
        <f>D146</f>
        <v>68067038.790000007</v>
      </c>
      <c r="E104" s="205">
        <f t="shared" ref="E104:M104" si="38">E146</f>
        <v>58867760.670000002</v>
      </c>
      <c r="F104" s="205">
        <f t="shared" si="38"/>
        <v>35872508.759999998</v>
      </c>
      <c r="G104" s="205">
        <f t="shared" si="38"/>
        <v>180999370.38999999</v>
      </c>
      <c r="H104" s="205">
        <f t="shared" si="38"/>
        <v>84342623.430000007</v>
      </c>
      <c r="I104" s="205">
        <f t="shared" si="38"/>
        <v>61297355.68</v>
      </c>
      <c r="J104" s="205">
        <f t="shared" si="38"/>
        <v>65029348.409999996</v>
      </c>
      <c r="K104" s="205">
        <f t="shared" si="38"/>
        <v>63842195.779999994</v>
      </c>
      <c r="L104" s="205">
        <f t="shared" si="38"/>
        <v>31454098.989999998</v>
      </c>
      <c r="M104" s="205">
        <f t="shared" si="38"/>
        <v>32555317.379999999</v>
      </c>
      <c r="N104" s="15">
        <f>SUM(D104:M104)</f>
        <v>682327618.27999997</v>
      </c>
    </row>
    <row r="105" spans="2:14" s="91" customFormat="1" ht="15.75" customHeight="1" thickBot="1" x14ac:dyDescent="0.3">
      <c r="B105" s="227" t="s">
        <v>105</v>
      </c>
      <c r="C105" s="228"/>
      <c r="D105" s="229">
        <f t="shared" ref="D105:N105" si="39">D103/D104</f>
        <v>0</v>
      </c>
      <c r="E105" s="229">
        <f t="shared" si="39"/>
        <v>0</v>
      </c>
      <c r="F105" s="229">
        <f t="shared" si="39"/>
        <v>0</v>
      </c>
      <c r="G105" s="229">
        <f t="shared" si="39"/>
        <v>0</v>
      </c>
      <c r="H105" s="229">
        <f t="shared" si="39"/>
        <v>7.9958385520188212E-3</v>
      </c>
      <c r="I105" s="229">
        <f t="shared" si="39"/>
        <v>0</v>
      </c>
      <c r="J105" s="229">
        <f t="shared" si="39"/>
        <v>0</v>
      </c>
      <c r="K105" s="229">
        <f t="shared" si="39"/>
        <v>0</v>
      </c>
      <c r="L105" s="229">
        <f t="shared" si="39"/>
        <v>0</v>
      </c>
      <c r="M105" s="229">
        <f t="shared" si="39"/>
        <v>0</v>
      </c>
      <c r="N105" s="229">
        <f t="shared" si="39"/>
        <v>9.8836685183576628E-4</v>
      </c>
    </row>
    <row r="106" spans="2:14" s="91" customFormat="1" ht="15.75" customHeight="1" thickTop="1" x14ac:dyDescent="0.25">
      <c r="B106" s="230"/>
      <c r="C106" s="231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</row>
    <row r="107" spans="2:14" ht="16.5" hidden="1" customHeight="1" thickBot="1" x14ac:dyDescent="0.3">
      <c r="B107" s="222"/>
      <c r="C107" s="223"/>
      <c r="D107" s="26" t="s">
        <v>65</v>
      </c>
      <c r="E107" s="7" t="s">
        <v>66</v>
      </c>
      <c r="F107" s="7" t="s">
        <v>67</v>
      </c>
      <c r="G107" s="7" t="s">
        <v>68</v>
      </c>
      <c r="H107" s="7" t="s">
        <v>69</v>
      </c>
      <c r="I107" s="7" t="s">
        <v>70</v>
      </c>
      <c r="J107" s="7" t="s">
        <v>71</v>
      </c>
      <c r="K107" s="7" t="s">
        <v>72</v>
      </c>
      <c r="L107" s="7" t="s">
        <v>73</v>
      </c>
      <c r="M107" s="213" t="s">
        <v>74</v>
      </c>
      <c r="N107" s="13" t="s">
        <v>64</v>
      </c>
    </row>
    <row r="108" spans="2:14" ht="30.75" hidden="1" thickTop="1" x14ac:dyDescent="0.25">
      <c r="B108" s="224" t="s">
        <v>135</v>
      </c>
      <c r="C108" s="214"/>
      <c r="D108" s="225">
        <v>0</v>
      </c>
      <c r="E108" s="225">
        <v>0</v>
      </c>
      <c r="F108" s="225">
        <v>0</v>
      </c>
      <c r="G108" s="225">
        <v>0</v>
      </c>
      <c r="H108" s="225">
        <v>0</v>
      </c>
      <c r="I108" s="225">
        <v>0</v>
      </c>
      <c r="J108" s="225">
        <v>0</v>
      </c>
      <c r="K108" s="225">
        <v>0</v>
      </c>
      <c r="L108" s="225">
        <v>0</v>
      </c>
      <c r="M108" s="225">
        <v>0</v>
      </c>
      <c r="N108" s="14">
        <f>SUM(D108:M108)</f>
        <v>0</v>
      </c>
    </row>
    <row r="109" spans="2:14" hidden="1" x14ac:dyDescent="0.25">
      <c r="B109" s="226" t="s">
        <v>104</v>
      </c>
      <c r="C109" s="127"/>
      <c r="D109" s="205">
        <v>61978171.43</v>
      </c>
      <c r="E109" s="205">
        <v>48347506.049999997</v>
      </c>
      <c r="F109" s="206">
        <v>42177354.630000003</v>
      </c>
      <c r="G109" s="205">
        <v>196723963.12</v>
      </c>
      <c r="H109" s="205">
        <v>112313379.54000001</v>
      </c>
      <c r="I109" s="205">
        <v>62475090.490000002</v>
      </c>
      <c r="J109" s="205">
        <v>58716692.759999998</v>
      </c>
      <c r="K109" s="205">
        <v>65684498.5</v>
      </c>
      <c r="L109" s="205">
        <v>26945143.66</v>
      </c>
      <c r="M109" s="205">
        <v>33600280.289999999</v>
      </c>
      <c r="N109" s="15">
        <f>SUM(D109:M109)</f>
        <v>708962080.47000003</v>
      </c>
    </row>
    <row r="110" spans="2:14" ht="15.75" hidden="1" thickBot="1" x14ac:dyDescent="0.3">
      <c r="B110" s="227" t="s">
        <v>105</v>
      </c>
      <c r="C110" s="228"/>
      <c r="D110" s="229">
        <f t="shared" ref="D110:N110" si="40">D108/D109</f>
        <v>0</v>
      </c>
      <c r="E110" s="229">
        <f t="shared" si="40"/>
        <v>0</v>
      </c>
      <c r="F110" s="229">
        <f t="shared" si="40"/>
        <v>0</v>
      </c>
      <c r="G110" s="229">
        <f t="shared" si="40"/>
        <v>0</v>
      </c>
      <c r="H110" s="229">
        <f t="shared" si="40"/>
        <v>0</v>
      </c>
      <c r="I110" s="229">
        <f t="shared" si="40"/>
        <v>0</v>
      </c>
      <c r="J110" s="229">
        <f t="shared" si="40"/>
        <v>0</v>
      </c>
      <c r="K110" s="229">
        <f t="shared" si="40"/>
        <v>0</v>
      </c>
      <c r="L110" s="229">
        <f t="shared" si="40"/>
        <v>0</v>
      </c>
      <c r="M110" s="229">
        <f t="shared" si="40"/>
        <v>0</v>
      </c>
      <c r="N110" s="229">
        <f t="shared" si="40"/>
        <v>0</v>
      </c>
    </row>
    <row r="111" spans="2:14" ht="16.5" hidden="1" thickTop="1" thickBot="1" x14ac:dyDescent="0.3">
      <c r="B111" s="230"/>
      <c r="C111" s="231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</row>
    <row r="112" spans="2:14" ht="15.75" hidden="1" thickBot="1" x14ac:dyDescent="0.3">
      <c r="B112" s="222"/>
      <c r="C112" s="223"/>
      <c r="D112" s="26" t="s">
        <v>65</v>
      </c>
      <c r="E112" s="7" t="s">
        <v>66</v>
      </c>
      <c r="F112" s="7" t="s">
        <v>67</v>
      </c>
      <c r="G112" s="7" t="s">
        <v>68</v>
      </c>
      <c r="H112" s="7" t="s">
        <v>69</v>
      </c>
      <c r="I112" s="7" t="s">
        <v>70</v>
      </c>
      <c r="J112" s="7" t="s">
        <v>71</v>
      </c>
      <c r="K112" s="7" t="s">
        <v>72</v>
      </c>
      <c r="L112" s="7" t="s">
        <v>73</v>
      </c>
      <c r="M112" s="213" t="s">
        <v>74</v>
      </c>
      <c r="N112" s="13" t="s">
        <v>64</v>
      </c>
    </row>
    <row r="113" spans="2:14" ht="30.75" hidden="1" thickTop="1" x14ac:dyDescent="0.25">
      <c r="B113" s="224" t="s">
        <v>131</v>
      </c>
      <c r="C113" s="214"/>
      <c r="D113" s="225">
        <v>0</v>
      </c>
      <c r="E113" s="225">
        <v>708127</v>
      </c>
      <c r="F113" s="225">
        <v>0</v>
      </c>
      <c r="G113" s="225">
        <v>0</v>
      </c>
      <c r="H113" s="225">
        <v>0</v>
      </c>
      <c r="I113" s="225">
        <v>0</v>
      </c>
      <c r="J113" s="225">
        <v>0</v>
      </c>
      <c r="K113" s="225">
        <f>163368.65+204206</f>
        <v>367574.65</v>
      </c>
      <c r="L113" s="225">
        <v>0</v>
      </c>
      <c r="M113" s="225">
        <v>0</v>
      </c>
      <c r="N113" s="14">
        <f>SUM(D113:M113)</f>
        <v>1075701.6499999999</v>
      </c>
    </row>
    <row r="114" spans="2:14" hidden="1" x14ac:dyDescent="0.25">
      <c r="B114" s="226" t="s">
        <v>104</v>
      </c>
      <c r="C114" s="127"/>
      <c r="D114" s="205">
        <v>69512986.469999999</v>
      </c>
      <c r="E114" s="205">
        <v>65863078.020000003</v>
      </c>
      <c r="F114" s="206">
        <v>36509203.130000003</v>
      </c>
      <c r="G114" s="205">
        <v>227986863.63999999</v>
      </c>
      <c r="H114" s="205">
        <v>82386614.790000007</v>
      </c>
      <c r="I114" s="205">
        <v>76319753.069999993</v>
      </c>
      <c r="J114" s="205">
        <v>57160704.43</v>
      </c>
      <c r="K114" s="205">
        <v>71067983.969999999</v>
      </c>
      <c r="L114" s="205">
        <v>29575382.059999999</v>
      </c>
      <c r="M114" s="205">
        <v>33321362.59</v>
      </c>
      <c r="N114" s="15">
        <f>SUM(D114:M114)</f>
        <v>749703932.16999996</v>
      </c>
    </row>
    <row r="115" spans="2:14" ht="15.75" hidden="1" thickBot="1" x14ac:dyDescent="0.3">
      <c r="B115" s="227" t="s">
        <v>105</v>
      </c>
      <c r="C115" s="228"/>
      <c r="D115" s="229">
        <f>D113/D114</f>
        <v>0</v>
      </c>
      <c r="E115" s="229">
        <f t="shared" ref="E115:N115" si="41">E113/E114</f>
        <v>1.0751501771371358E-2</v>
      </c>
      <c r="F115" s="229">
        <f t="shared" si="41"/>
        <v>0</v>
      </c>
      <c r="G115" s="229">
        <f t="shared" si="41"/>
        <v>0</v>
      </c>
      <c r="H115" s="229">
        <f t="shared" si="41"/>
        <v>0</v>
      </c>
      <c r="I115" s="229">
        <f t="shared" si="41"/>
        <v>0</v>
      </c>
      <c r="J115" s="229">
        <f t="shared" si="41"/>
        <v>0</v>
      </c>
      <c r="K115" s="229">
        <f t="shared" si="41"/>
        <v>5.1721553006929908E-3</v>
      </c>
      <c r="L115" s="229">
        <f t="shared" si="41"/>
        <v>0</v>
      </c>
      <c r="M115" s="229">
        <f t="shared" si="41"/>
        <v>0</v>
      </c>
      <c r="N115" s="229">
        <f t="shared" si="41"/>
        <v>1.4348352780895884E-3</v>
      </c>
    </row>
    <row r="116" spans="2:14" x14ac:dyDescent="0.25">
      <c r="B116" s="230"/>
      <c r="C116" s="231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</row>
    <row r="117" spans="2:14" ht="15.75" hidden="1" thickBot="1" x14ac:dyDescent="0.3">
      <c r="B117" s="232"/>
      <c r="C117" s="233"/>
      <c r="D117" s="234" t="s">
        <v>65</v>
      </c>
      <c r="E117" s="234" t="s">
        <v>66</v>
      </c>
      <c r="F117" s="234" t="s">
        <v>67</v>
      </c>
      <c r="G117" s="234" t="s">
        <v>68</v>
      </c>
      <c r="H117" s="234" t="s">
        <v>69</v>
      </c>
      <c r="I117" s="234" t="s">
        <v>70</v>
      </c>
      <c r="J117" s="234" t="s">
        <v>71</v>
      </c>
      <c r="K117" s="234" t="s">
        <v>72</v>
      </c>
      <c r="L117" s="234" t="s">
        <v>73</v>
      </c>
      <c r="M117" s="234" t="s">
        <v>74</v>
      </c>
      <c r="N117" s="211" t="s">
        <v>64</v>
      </c>
    </row>
    <row r="118" spans="2:14" ht="30.75" hidden="1" thickTop="1" x14ac:dyDescent="0.25">
      <c r="B118" s="224" t="s">
        <v>126</v>
      </c>
      <c r="C118" s="214"/>
      <c r="D118" s="225">
        <v>0</v>
      </c>
      <c r="E118" s="225">
        <v>40210.68</v>
      </c>
      <c r="F118" s="225">
        <v>261626.7</v>
      </c>
      <c r="G118" s="225">
        <v>0</v>
      </c>
      <c r="H118" s="225">
        <f>304567.04+963</f>
        <v>305530.03999999998</v>
      </c>
      <c r="I118" s="225">
        <v>15588</v>
      </c>
      <c r="J118" s="225">
        <v>0</v>
      </c>
      <c r="K118" s="225">
        <v>0</v>
      </c>
      <c r="L118" s="225">
        <v>0</v>
      </c>
      <c r="M118" s="225">
        <v>0</v>
      </c>
      <c r="N118" s="14">
        <f>SUM(D118:M118)</f>
        <v>622955.41999999993</v>
      </c>
    </row>
    <row r="119" spans="2:14" hidden="1" x14ac:dyDescent="0.25">
      <c r="B119" s="226" t="s">
        <v>104</v>
      </c>
      <c r="C119" s="127"/>
      <c r="D119" s="205">
        <v>52914577.109999999</v>
      </c>
      <c r="E119" s="205">
        <v>50064493.950000003</v>
      </c>
      <c r="F119" s="206">
        <v>23714928.640000001</v>
      </c>
      <c r="G119" s="205">
        <v>131889897.04000001</v>
      </c>
      <c r="H119" s="205">
        <v>71700075.930000007</v>
      </c>
      <c r="I119" s="205">
        <v>56018065.990000002</v>
      </c>
      <c r="J119" s="205">
        <v>45429060.600000001</v>
      </c>
      <c r="K119" s="205">
        <v>56859032.25</v>
      </c>
      <c r="L119" s="205">
        <v>22565017.239999998</v>
      </c>
      <c r="M119" s="205">
        <v>40531144.289999999</v>
      </c>
      <c r="N119" s="15">
        <f>SUM(D119:M119)</f>
        <v>551686293.04000008</v>
      </c>
    </row>
    <row r="120" spans="2:14" ht="15.75" hidden="1" thickBot="1" x14ac:dyDescent="0.3">
      <c r="B120" s="227" t="s">
        <v>105</v>
      </c>
      <c r="C120" s="228"/>
      <c r="D120" s="229">
        <f>D118/D119</f>
        <v>0</v>
      </c>
      <c r="E120" s="229">
        <f t="shared" ref="E120:N120" si="42">E118/E119</f>
        <v>8.0317759808296236E-4</v>
      </c>
      <c r="F120" s="229">
        <f t="shared" si="42"/>
        <v>1.1032152108554689E-2</v>
      </c>
      <c r="G120" s="229">
        <f t="shared" si="42"/>
        <v>0</v>
      </c>
      <c r="H120" s="229">
        <f t="shared" si="42"/>
        <v>4.261223381385057E-3</v>
      </c>
      <c r="I120" s="229">
        <f t="shared" si="42"/>
        <v>2.7826737186504571E-4</v>
      </c>
      <c r="J120" s="229">
        <f t="shared" si="42"/>
        <v>0</v>
      </c>
      <c r="K120" s="229">
        <f t="shared" si="42"/>
        <v>0</v>
      </c>
      <c r="L120" s="229">
        <f t="shared" si="42"/>
        <v>0</v>
      </c>
      <c r="M120" s="229">
        <f t="shared" si="42"/>
        <v>0</v>
      </c>
      <c r="N120" s="229">
        <f t="shared" si="42"/>
        <v>1.1291841538554094E-3</v>
      </c>
    </row>
    <row r="121" spans="2:14" ht="16.5" hidden="1" thickTop="1" thickBot="1" x14ac:dyDescent="0.3">
      <c r="B121" s="230"/>
      <c r="C121" s="231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</row>
    <row r="122" spans="2:14" ht="15.75" hidden="1" thickBot="1" x14ac:dyDescent="0.3">
      <c r="B122" s="222"/>
      <c r="C122" s="223"/>
      <c r="D122" s="26" t="s">
        <v>65</v>
      </c>
      <c r="E122" s="7" t="s">
        <v>66</v>
      </c>
      <c r="F122" s="7" t="s">
        <v>67</v>
      </c>
      <c r="G122" s="7" t="s">
        <v>68</v>
      </c>
      <c r="H122" s="7" t="s">
        <v>69</v>
      </c>
      <c r="I122" s="7" t="s">
        <v>70</v>
      </c>
      <c r="J122" s="7" t="s">
        <v>71</v>
      </c>
      <c r="K122" s="7" t="s">
        <v>72</v>
      </c>
      <c r="L122" s="7" t="s">
        <v>73</v>
      </c>
      <c r="M122" s="213" t="s">
        <v>74</v>
      </c>
      <c r="N122" s="13" t="s">
        <v>64</v>
      </c>
    </row>
    <row r="123" spans="2:14" ht="45.75" hidden="1" customHeight="1" thickTop="1" x14ac:dyDescent="0.25">
      <c r="B123" s="224" t="s">
        <v>113</v>
      </c>
      <c r="C123" s="214"/>
      <c r="D123" s="225">
        <v>0</v>
      </c>
      <c r="E123" s="225">
        <v>29380</v>
      </c>
      <c r="F123" s="225">
        <v>0</v>
      </c>
      <c r="G123" s="225">
        <v>1495650</v>
      </c>
      <c r="H123" s="225">
        <v>1879460</v>
      </c>
      <c r="I123" s="225">
        <v>951480</v>
      </c>
      <c r="J123" s="225">
        <v>0</v>
      </c>
      <c r="K123" s="225">
        <v>61360</v>
      </c>
      <c r="L123" s="225">
        <v>0</v>
      </c>
      <c r="M123" s="225">
        <v>0</v>
      </c>
      <c r="N123" s="14">
        <f>SUM(D123:M123)</f>
        <v>4417330</v>
      </c>
    </row>
    <row r="124" spans="2:14" hidden="1" x14ac:dyDescent="0.25">
      <c r="B124" s="226" t="s">
        <v>104</v>
      </c>
      <c r="C124" s="127"/>
      <c r="D124" s="205">
        <v>82654527.400000006</v>
      </c>
      <c r="E124" s="205">
        <v>71840891.700000003</v>
      </c>
      <c r="F124" s="206">
        <v>86020155.019999996</v>
      </c>
      <c r="G124" s="205">
        <v>272857427.06999999</v>
      </c>
      <c r="H124" s="205">
        <v>63826819.549999997</v>
      </c>
      <c r="I124" s="205">
        <v>84993100.109999999</v>
      </c>
      <c r="J124" s="205">
        <v>84050642.950000003</v>
      </c>
      <c r="K124" s="205">
        <v>50613622.869999997</v>
      </c>
      <c r="L124" s="205">
        <v>24115424.84</v>
      </c>
      <c r="M124" s="205">
        <v>33017168.210000001</v>
      </c>
      <c r="N124" s="15">
        <f>SUM(D124:M124)</f>
        <v>853989779.72000015</v>
      </c>
    </row>
    <row r="125" spans="2:14" ht="15.75" hidden="1" thickBot="1" x14ac:dyDescent="0.3">
      <c r="B125" s="227" t="s">
        <v>105</v>
      </c>
      <c r="C125" s="228"/>
      <c r="D125" s="229">
        <f>D123/D124</f>
        <v>0</v>
      </c>
      <c r="E125" s="229">
        <f t="shared" ref="E125:N125" si="43">E123/E124</f>
        <v>4.0895928912864537E-4</v>
      </c>
      <c r="F125" s="229">
        <f t="shared" si="43"/>
        <v>0</v>
      </c>
      <c r="G125" s="229">
        <f t="shared" si="43"/>
        <v>5.4814340810166026E-3</v>
      </c>
      <c r="H125" s="229">
        <f t="shared" si="43"/>
        <v>2.9446242398584312E-2</v>
      </c>
      <c r="I125" s="229">
        <f t="shared" si="43"/>
        <v>1.1194791092083628E-2</v>
      </c>
      <c r="J125" s="229">
        <f t="shared" si="43"/>
        <v>0</v>
      </c>
      <c r="K125" s="229">
        <f t="shared" si="43"/>
        <v>1.2123218319621545E-3</v>
      </c>
      <c r="L125" s="229">
        <f t="shared" si="43"/>
        <v>0</v>
      </c>
      <c r="M125" s="229">
        <f t="shared" si="43"/>
        <v>0</v>
      </c>
      <c r="N125" s="229">
        <f t="shared" si="43"/>
        <v>5.1725794674595772E-3</v>
      </c>
    </row>
    <row r="126" spans="2:14" ht="15.75" hidden="1" thickTop="1" x14ac:dyDescent="0.25">
      <c r="B126" s="221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</row>
    <row r="127" spans="2:14" ht="15.75" hidden="1" thickBot="1" x14ac:dyDescent="0.3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2:14" ht="15.75" hidden="1" thickBot="1" x14ac:dyDescent="0.3">
      <c r="B128" s="209"/>
      <c r="C128" s="209"/>
      <c r="D128" s="26" t="s">
        <v>65</v>
      </c>
      <c r="E128" s="7" t="s">
        <v>66</v>
      </c>
      <c r="F128" s="7" t="s">
        <v>67</v>
      </c>
      <c r="G128" s="7" t="s">
        <v>68</v>
      </c>
      <c r="H128" s="7" t="s">
        <v>69</v>
      </c>
      <c r="I128" s="7" t="s">
        <v>70</v>
      </c>
      <c r="J128" s="7" t="s">
        <v>71</v>
      </c>
      <c r="K128" s="7" t="s">
        <v>72</v>
      </c>
      <c r="L128" s="7" t="s">
        <v>73</v>
      </c>
      <c r="M128" s="7" t="s">
        <v>74</v>
      </c>
      <c r="N128" s="7" t="s">
        <v>64</v>
      </c>
    </row>
    <row r="129" spans="2:14" ht="30.75" hidden="1" thickTop="1" x14ac:dyDescent="0.25">
      <c r="B129" s="236" t="s">
        <v>103</v>
      </c>
      <c r="C129" s="237"/>
      <c r="D129" s="238">
        <v>445.5</v>
      </c>
      <c r="E129" s="238">
        <f>1066.7</f>
        <v>1066.7</v>
      </c>
      <c r="F129" s="238">
        <v>49.4</v>
      </c>
      <c r="G129" s="238"/>
      <c r="H129" s="238">
        <v>1102.5</v>
      </c>
      <c r="I129" s="238">
        <v>783.9</v>
      </c>
      <c r="J129" s="238">
        <v>894.7</v>
      </c>
      <c r="K129" s="238"/>
      <c r="L129" s="238">
        <v>301.3</v>
      </c>
      <c r="M129" s="238"/>
      <c r="N129" s="8">
        <f>SUM(D129:M129)</f>
        <v>4644.0000000000009</v>
      </c>
    </row>
    <row r="130" spans="2:14" hidden="1" x14ac:dyDescent="0.25">
      <c r="B130" s="226" t="s">
        <v>104</v>
      </c>
      <c r="C130" s="127"/>
      <c r="D130" s="54">
        <v>63239</v>
      </c>
      <c r="E130" s="54">
        <v>55542.1</v>
      </c>
      <c r="F130" s="239">
        <v>37587.4</v>
      </c>
      <c r="G130" s="54">
        <v>296680.2</v>
      </c>
      <c r="H130" s="54">
        <v>77907.100000000006</v>
      </c>
      <c r="I130" s="54">
        <v>49135</v>
      </c>
      <c r="J130" s="54">
        <v>49417</v>
      </c>
      <c r="K130" s="54">
        <v>53100.6</v>
      </c>
      <c r="L130" s="54">
        <v>21924.5</v>
      </c>
      <c r="M130" s="54">
        <v>30340.2</v>
      </c>
      <c r="N130" s="8">
        <f>SUM(D130:M130)</f>
        <v>734873.1</v>
      </c>
    </row>
    <row r="131" spans="2:14" ht="18.75" hidden="1" customHeight="1" thickBot="1" x14ac:dyDescent="0.3">
      <c r="B131" s="227" t="s">
        <v>105</v>
      </c>
      <c r="C131" s="228"/>
      <c r="D131" s="229">
        <f>D129/D130</f>
        <v>7.0447034266829011E-3</v>
      </c>
      <c r="E131" s="229">
        <f t="shared" ref="E131:N131" si="44">E129/E130</f>
        <v>1.9205251511916186E-2</v>
      </c>
      <c r="F131" s="229">
        <f t="shared" si="44"/>
        <v>1.3142702075695579E-3</v>
      </c>
      <c r="G131" s="229">
        <f t="shared" si="44"/>
        <v>0</v>
      </c>
      <c r="H131" s="229">
        <f t="shared" si="44"/>
        <v>1.415147014842036E-2</v>
      </c>
      <c r="I131" s="229">
        <f t="shared" si="44"/>
        <v>1.5954004273939146E-2</v>
      </c>
      <c r="J131" s="229">
        <f t="shared" si="44"/>
        <v>1.8105105530485461E-2</v>
      </c>
      <c r="K131" s="229">
        <f t="shared" si="44"/>
        <v>0</v>
      </c>
      <c r="L131" s="229">
        <f t="shared" si="44"/>
        <v>1.3742616707336543E-2</v>
      </c>
      <c r="M131" s="229">
        <f t="shared" si="44"/>
        <v>0</v>
      </c>
      <c r="N131" s="229">
        <f t="shared" si="44"/>
        <v>6.3194584207804053E-3</v>
      </c>
    </row>
    <row r="132" spans="2:14" ht="15.75" hidden="1" thickTop="1" x14ac:dyDescent="0.25">
      <c r="B132" s="214"/>
      <c r="C132" s="214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2:14" ht="30" hidden="1" x14ac:dyDescent="0.25">
      <c r="B133" s="240" t="s">
        <v>106</v>
      </c>
      <c r="C133" s="127"/>
      <c r="D133" s="33">
        <v>0</v>
      </c>
      <c r="E133" s="33">
        <v>0</v>
      </c>
      <c r="F133" s="33">
        <v>402.3</v>
      </c>
      <c r="G133" s="33">
        <v>1648</v>
      </c>
      <c r="H133" s="33">
        <v>3136.8</v>
      </c>
      <c r="I133" s="33">
        <v>1044.5</v>
      </c>
      <c r="J133" s="33">
        <v>0</v>
      </c>
      <c r="K133" s="33">
        <v>362.1</v>
      </c>
      <c r="L133" s="33">
        <v>0</v>
      </c>
      <c r="M133" s="33">
        <v>0</v>
      </c>
      <c r="N133" s="33">
        <f>SUM(D133:M133)</f>
        <v>6593.7000000000007</v>
      </c>
    </row>
    <row r="134" spans="2:14" hidden="1" x14ac:dyDescent="0.25">
      <c r="B134" s="127" t="s">
        <v>104</v>
      </c>
      <c r="C134" s="127"/>
      <c r="D134" s="33">
        <v>56650.6</v>
      </c>
      <c r="E134" s="33">
        <v>53063.8</v>
      </c>
      <c r="F134" s="33">
        <v>30807.200000000001</v>
      </c>
      <c r="G134" s="33">
        <v>379124</v>
      </c>
      <c r="H134" s="33">
        <v>87770.7</v>
      </c>
      <c r="I134" s="33">
        <v>44520.2</v>
      </c>
      <c r="J134" s="33">
        <v>65798.100000000006</v>
      </c>
      <c r="K134" s="33">
        <v>53066.7</v>
      </c>
      <c r="L134" s="33">
        <v>23053.4</v>
      </c>
      <c r="M134" s="33">
        <v>58748.1</v>
      </c>
      <c r="N134" s="33">
        <f>SUM(D134:M134)</f>
        <v>852602.79999999981</v>
      </c>
    </row>
    <row r="135" spans="2:14" hidden="1" x14ac:dyDescent="0.25">
      <c r="B135" s="127" t="s">
        <v>105</v>
      </c>
      <c r="C135" s="127"/>
      <c r="D135" s="241">
        <f>D133/D134</f>
        <v>0</v>
      </c>
      <c r="E135" s="241">
        <f t="shared" ref="E135:N135" si="45">E133/E134</f>
        <v>0</v>
      </c>
      <c r="F135" s="241">
        <f t="shared" si="45"/>
        <v>1.3058635643615778E-2</v>
      </c>
      <c r="G135" s="241">
        <f t="shared" si="45"/>
        <v>4.3468627678543165E-3</v>
      </c>
      <c r="H135" s="241">
        <f t="shared" si="45"/>
        <v>3.5738577908117401E-2</v>
      </c>
      <c r="I135" s="241">
        <f t="shared" si="45"/>
        <v>2.346126028184959E-2</v>
      </c>
      <c r="J135" s="241">
        <f t="shared" si="45"/>
        <v>0</v>
      </c>
      <c r="K135" s="241">
        <f t="shared" si="45"/>
        <v>6.823488176200895E-3</v>
      </c>
      <c r="L135" s="241">
        <f t="shared" si="45"/>
        <v>0</v>
      </c>
      <c r="M135" s="241">
        <f t="shared" si="45"/>
        <v>0</v>
      </c>
      <c r="N135" s="241">
        <f t="shared" si="45"/>
        <v>7.7336128851559043E-3</v>
      </c>
    </row>
    <row r="136" spans="2:14" hidden="1" x14ac:dyDescent="0.2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2:14" ht="30.75" customHeight="1" thickBot="1" x14ac:dyDescent="0.3">
      <c r="B137" s="196" t="s">
        <v>107</v>
      </c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</row>
    <row r="138" spans="2:14" s="91" customFormat="1" ht="30.75" customHeight="1" thickBot="1" x14ac:dyDescent="0.3">
      <c r="B138" s="209"/>
      <c r="C138" s="209"/>
      <c r="D138" s="26" t="s">
        <v>65</v>
      </c>
      <c r="E138" s="7" t="s">
        <v>66</v>
      </c>
      <c r="F138" s="7" t="s">
        <v>67</v>
      </c>
      <c r="G138" s="7" t="s">
        <v>68</v>
      </c>
      <c r="H138" s="7" t="s">
        <v>69</v>
      </c>
      <c r="I138" s="7" t="s">
        <v>70</v>
      </c>
      <c r="J138" s="7" t="s">
        <v>71</v>
      </c>
      <c r="K138" s="7" t="s">
        <v>72</v>
      </c>
      <c r="L138" s="7" t="s">
        <v>73</v>
      </c>
      <c r="M138" s="7" t="s">
        <v>74</v>
      </c>
      <c r="N138" s="7" t="s">
        <v>64</v>
      </c>
    </row>
    <row r="139" spans="2:14" s="91" customFormat="1" ht="30.75" customHeight="1" thickTop="1" thickBot="1" x14ac:dyDescent="0.3">
      <c r="B139" s="242" t="s">
        <v>204</v>
      </c>
      <c r="C139" s="237"/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  <c r="N139" s="10"/>
    </row>
    <row r="140" spans="2:14" s="91" customFormat="1" ht="30.75" customHeight="1" thickTop="1" x14ac:dyDescent="0.25">
      <c r="B140" s="226" t="s">
        <v>104</v>
      </c>
      <c r="C140" s="127"/>
      <c r="D140" s="244">
        <f>D141+D142</f>
        <v>86567220.590000004</v>
      </c>
      <c r="E140" s="244">
        <f t="shared" ref="E140:M140" si="46">E141+E142</f>
        <v>52750556.279999994</v>
      </c>
      <c r="F140" s="244">
        <f t="shared" si="46"/>
        <v>38968378.420000002</v>
      </c>
      <c r="G140" s="244">
        <f t="shared" si="46"/>
        <v>234709785.09</v>
      </c>
      <c r="H140" s="244">
        <f t="shared" si="46"/>
        <v>106131540.89</v>
      </c>
      <c r="I140" s="244">
        <f t="shared" si="46"/>
        <v>66892282.039999999</v>
      </c>
      <c r="J140" s="244">
        <f t="shared" si="46"/>
        <v>58640658.649999999</v>
      </c>
      <c r="K140" s="244">
        <f t="shared" si="46"/>
        <v>95208351.689999998</v>
      </c>
      <c r="L140" s="244">
        <f t="shared" si="46"/>
        <v>36233337.189999998</v>
      </c>
      <c r="M140" s="244">
        <f t="shared" si="46"/>
        <v>35542741.909999996</v>
      </c>
      <c r="N140" s="8">
        <f>SUM(D140:M140)</f>
        <v>811644852.74999988</v>
      </c>
    </row>
    <row r="141" spans="2:14" s="91" customFormat="1" ht="30.75" customHeight="1" x14ac:dyDescent="0.25">
      <c r="B141" s="226" t="s">
        <v>109</v>
      </c>
      <c r="C141" s="127"/>
      <c r="D141" s="54">
        <v>287256</v>
      </c>
      <c r="E141" s="54">
        <v>577486.30000000005</v>
      </c>
      <c r="F141" s="54">
        <v>0</v>
      </c>
      <c r="G141" s="54">
        <v>234709785.09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8">
        <f>SUM(D141:M141)</f>
        <v>235574527.39000002</v>
      </c>
    </row>
    <row r="142" spans="2:14" s="91" customFormat="1" ht="30.75" customHeight="1" x14ac:dyDescent="0.25">
      <c r="B142" s="226" t="s">
        <v>110</v>
      </c>
      <c r="C142" s="127"/>
      <c r="D142" s="54">
        <v>86279964.590000004</v>
      </c>
      <c r="E142" s="54">
        <v>52173069.979999997</v>
      </c>
      <c r="F142" s="54">
        <v>38968378.420000002</v>
      </c>
      <c r="G142" s="54">
        <v>0</v>
      </c>
      <c r="H142" s="54">
        <v>106131540.89</v>
      </c>
      <c r="I142" s="54">
        <v>66892282.039999999</v>
      </c>
      <c r="J142" s="54">
        <v>58640658.649999999</v>
      </c>
      <c r="K142" s="54">
        <v>95208351.689999998</v>
      </c>
      <c r="L142" s="54">
        <v>36233337.189999998</v>
      </c>
      <c r="M142" s="54">
        <v>35542741.909999996</v>
      </c>
      <c r="N142" s="8">
        <f>SUM(D142:M142)</f>
        <v>576070325.36000001</v>
      </c>
    </row>
    <row r="143" spans="2:14" s="91" customFormat="1" ht="30.75" customHeight="1" thickBot="1" x14ac:dyDescent="0.3">
      <c r="B143" s="227" t="s">
        <v>111</v>
      </c>
      <c r="C143" s="228"/>
      <c r="D143" s="229">
        <f>D142/D140*100%</f>
        <v>0.99668170009338175</v>
      </c>
      <c r="E143" s="229">
        <f t="shared" ref="E143:M143" si="47">E142/E140*100%</f>
        <v>0.98905250786485166</v>
      </c>
      <c r="F143" s="229">
        <f t="shared" si="47"/>
        <v>1</v>
      </c>
      <c r="G143" s="229">
        <f t="shared" si="47"/>
        <v>0</v>
      </c>
      <c r="H143" s="229">
        <f t="shared" si="47"/>
        <v>1</v>
      </c>
      <c r="I143" s="229">
        <f t="shared" si="47"/>
        <v>1</v>
      </c>
      <c r="J143" s="229">
        <f t="shared" si="47"/>
        <v>1</v>
      </c>
      <c r="K143" s="229">
        <f t="shared" si="47"/>
        <v>1</v>
      </c>
      <c r="L143" s="229">
        <f t="shared" si="47"/>
        <v>1</v>
      </c>
      <c r="M143" s="229">
        <f t="shared" si="47"/>
        <v>1</v>
      </c>
      <c r="N143" s="11">
        <f>N142/N140*100%</f>
        <v>0.70975664221632073</v>
      </c>
    </row>
    <row r="144" spans="2:14" s="91" customFormat="1" ht="30.75" customHeight="1" thickTop="1" x14ac:dyDescent="0.25">
      <c r="B144" s="209"/>
      <c r="C144" s="209"/>
      <c r="D144" s="26" t="s">
        <v>65</v>
      </c>
      <c r="E144" s="7" t="s">
        <v>66</v>
      </c>
      <c r="F144" s="7" t="s">
        <v>67</v>
      </c>
      <c r="G144" s="7" t="s">
        <v>68</v>
      </c>
      <c r="H144" s="7" t="s">
        <v>69</v>
      </c>
      <c r="I144" s="7" t="s">
        <v>70</v>
      </c>
      <c r="J144" s="7" t="s">
        <v>71</v>
      </c>
      <c r="K144" s="7" t="s">
        <v>72</v>
      </c>
      <c r="L144" s="7" t="s">
        <v>73</v>
      </c>
      <c r="M144" s="7" t="s">
        <v>74</v>
      </c>
      <c r="N144" s="7" t="s">
        <v>64</v>
      </c>
    </row>
    <row r="145" spans="2:14" s="91" customFormat="1" ht="30.75" hidden="1" customHeight="1" thickTop="1" thickBot="1" x14ac:dyDescent="0.3">
      <c r="B145" s="242" t="s">
        <v>197</v>
      </c>
      <c r="C145" s="237"/>
      <c r="D145" s="243"/>
      <c r="E145" s="243"/>
      <c r="F145" s="243"/>
      <c r="G145" s="243"/>
      <c r="H145" s="243"/>
      <c r="I145" s="243"/>
      <c r="J145" s="243"/>
      <c r="K145" s="243"/>
      <c r="L145" s="243"/>
      <c r="M145" s="243"/>
      <c r="N145" s="10"/>
    </row>
    <row r="146" spans="2:14" s="91" customFormat="1" ht="18" hidden="1" customHeight="1" thickTop="1" x14ac:dyDescent="0.25">
      <c r="B146" s="226" t="s">
        <v>104</v>
      </c>
      <c r="C146" s="127"/>
      <c r="D146" s="244">
        <f>D147+D148</f>
        <v>68067038.790000007</v>
      </c>
      <c r="E146" s="244">
        <f t="shared" ref="E146:M146" si="48">E147+E148</f>
        <v>58867760.670000002</v>
      </c>
      <c r="F146" s="244">
        <f t="shared" si="48"/>
        <v>35872508.759999998</v>
      </c>
      <c r="G146" s="244">
        <f t="shared" si="48"/>
        <v>180999370.38999999</v>
      </c>
      <c r="H146" s="244">
        <f t="shared" si="48"/>
        <v>84342623.430000007</v>
      </c>
      <c r="I146" s="244">
        <f t="shared" si="48"/>
        <v>61297355.68</v>
      </c>
      <c r="J146" s="244">
        <f t="shared" si="48"/>
        <v>65029348.409999996</v>
      </c>
      <c r="K146" s="244">
        <f t="shared" si="48"/>
        <v>63842195.779999994</v>
      </c>
      <c r="L146" s="244">
        <f t="shared" si="48"/>
        <v>31454098.989999998</v>
      </c>
      <c r="M146" s="244">
        <f t="shared" si="48"/>
        <v>32555317.379999999</v>
      </c>
      <c r="N146" s="8">
        <f>SUM(D146:M146)</f>
        <v>682327618.27999997</v>
      </c>
    </row>
    <row r="147" spans="2:14" s="91" customFormat="1" ht="17.25" hidden="1" customHeight="1" x14ac:dyDescent="0.25">
      <c r="B147" s="226" t="s">
        <v>109</v>
      </c>
      <c r="C147" s="127"/>
      <c r="D147" s="54">
        <v>103486</v>
      </c>
      <c r="E147" s="54">
        <v>496718</v>
      </c>
      <c r="F147" s="54">
        <v>0</v>
      </c>
      <c r="G147" s="54">
        <v>180999370.38999999</v>
      </c>
      <c r="H147" s="54">
        <v>0</v>
      </c>
      <c r="I147" s="54">
        <v>0</v>
      </c>
      <c r="J147" s="54">
        <v>0</v>
      </c>
      <c r="K147" s="54">
        <v>21420.3</v>
      </c>
      <c r="L147" s="54">
        <v>0</v>
      </c>
      <c r="M147" s="54">
        <v>0</v>
      </c>
      <c r="N147" s="8">
        <f>SUM(D147:M147)</f>
        <v>181620994.69</v>
      </c>
    </row>
    <row r="148" spans="2:14" s="91" customFormat="1" ht="18.75" hidden="1" customHeight="1" x14ac:dyDescent="0.25">
      <c r="B148" s="226" t="s">
        <v>110</v>
      </c>
      <c r="C148" s="127"/>
      <c r="D148" s="54">
        <v>67963552.790000007</v>
      </c>
      <c r="E148" s="54">
        <v>58371042.670000002</v>
      </c>
      <c r="F148" s="54">
        <v>35872508.759999998</v>
      </c>
      <c r="G148" s="54">
        <v>0</v>
      </c>
      <c r="H148" s="54">
        <v>84342623.430000007</v>
      </c>
      <c r="I148" s="54">
        <v>61297355.68</v>
      </c>
      <c r="J148" s="54">
        <v>65029348.409999996</v>
      </c>
      <c r="K148" s="54">
        <v>63820775.479999997</v>
      </c>
      <c r="L148" s="54">
        <v>31454098.989999998</v>
      </c>
      <c r="M148" s="54">
        <v>32555317.379999999</v>
      </c>
      <c r="N148" s="8">
        <f>SUM(D148:M148)</f>
        <v>500706623.59000003</v>
      </c>
    </row>
    <row r="149" spans="2:14" s="91" customFormat="1" ht="17.25" hidden="1" customHeight="1" thickBot="1" x14ac:dyDescent="0.3">
      <c r="B149" s="227" t="s">
        <v>111</v>
      </c>
      <c r="C149" s="228"/>
      <c r="D149" s="229">
        <f>D148/D146</f>
        <v>0.99847964592202587</v>
      </c>
      <c r="E149" s="229">
        <f t="shared" ref="E149:F149" si="49">E148/E146</f>
        <v>0.99156213869278131</v>
      </c>
      <c r="F149" s="229">
        <f t="shared" si="49"/>
        <v>1</v>
      </c>
      <c r="G149" s="229">
        <f>G148/G146</f>
        <v>0</v>
      </c>
      <c r="H149" s="229">
        <f t="shared" ref="H149:J149" si="50">H148/H146</f>
        <v>1</v>
      </c>
      <c r="I149" s="229">
        <f t="shared" si="50"/>
        <v>1</v>
      </c>
      <c r="J149" s="229">
        <f t="shared" si="50"/>
        <v>1</v>
      </c>
      <c r="K149" s="229">
        <f>K148/K146</f>
        <v>0.99966448052517165</v>
      </c>
      <c r="L149" s="229">
        <f t="shared" ref="L149:M149" si="51">L148/L146</f>
        <v>1</v>
      </c>
      <c r="M149" s="229">
        <f t="shared" si="51"/>
        <v>1</v>
      </c>
      <c r="N149" s="11"/>
    </row>
    <row r="150" spans="2:14" s="91" customFormat="1" ht="21.75" hidden="1" customHeight="1" thickTop="1" thickBot="1" x14ac:dyDescent="0.3">
      <c r="B150" s="208"/>
      <c r="C150" s="209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3"/>
    </row>
    <row r="151" spans="2:14" ht="15.75" hidden="1" thickBot="1" x14ac:dyDescent="0.3">
      <c r="B151" s="209"/>
      <c r="C151" s="209"/>
      <c r="D151" s="26" t="s">
        <v>65</v>
      </c>
      <c r="E151" s="7" t="s">
        <v>66</v>
      </c>
      <c r="F151" s="7" t="s">
        <v>67</v>
      </c>
      <c r="G151" s="7" t="s">
        <v>68</v>
      </c>
      <c r="H151" s="7" t="s">
        <v>69</v>
      </c>
      <c r="I151" s="7" t="s">
        <v>70</v>
      </c>
      <c r="J151" s="7" t="s">
        <v>71</v>
      </c>
      <c r="K151" s="7" t="s">
        <v>72</v>
      </c>
      <c r="L151" s="7" t="s">
        <v>73</v>
      </c>
      <c r="M151" s="7" t="s">
        <v>74</v>
      </c>
      <c r="N151" s="7" t="s">
        <v>64</v>
      </c>
    </row>
    <row r="152" spans="2:14" ht="16.5" hidden="1" thickTop="1" thickBot="1" x14ac:dyDescent="0.3">
      <c r="B152" s="242" t="s">
        <v>136</v>
      </c>
      <c r="C152" s="237"/>
      <c r="D152" s="243"/>
      <c r="E152" s="243"/>
      <c r="F152" s="243"/>
      <c r="G152" s="243"/>
      <c r="H152" s="243"/>
      <c r="I152" s="243"/>
      <c r="J152" s="243"/>
      <c r="K152" s="243"/>
      <c r="L152" s="243"/>
      <c r="M152" s="243"/>
      <c r="N152" s="10"/>
    </row>
    <row r="153" spans="2:14" ht="15.75" hidden="1" thickTop="1" x14ac:dyDescent="0.25">
      <c r="B153" s="226" t="s">
        <v>104</v>
      </c>
      <c r="C153" s="127"/>
      <c r="D153" s="244">
        <f>D154+D155</f>
        <v>61978171.43</v>
      </c>
      <c r="E153" s="244">
        <f t="shared" ref="E153:M153" si="52">E154+E155</f>
        <v>48347506.049999997</v>
      </c>
      <c r="F153" s="244">
        <f t="shared" si="52"/>
        <v>42177354.630000003</v>
      </c>
      <c r="G153" s="244">
        <f t="shared" si="52"/>
        <v>196723963.12</v>
      </c>
      <c r="H153" s="244">
        <f t="shared" si="52"/>
        <v>112313379.53999999</v>
      </c>
      <c r="I153" s="244">
        <f t="shared" si="52"/>
        <v>62475090.490000002</v>
      </c>
      <c r="J153" s="244">
        <f t="shared" si="52"/>
        <v>58716692.759999998</v>
      </c>
      <c r="K153" s="244">
        <f t="shared" si="52"/>
        <v>65684498.5</v>
      </c>
      <c r="L153" s="244">
        <f t="shared" si="52"/>
        <v>26945143.659999996</v>
      </c>
      <c r="M153" s="244">
        <f t="shared" si="52"/>
        <v>33600280.289999999</v>
      </c>
      <c r="N153" s="8">
        <f>SUM(D153:M153)</f>
        <v>708962080.46999991</v>
      </c>
    </row>
    <row r="154" spans="2:14" hidden="1" x14ac:dyDescent="0.25">
      <c r="B154" s="226" t="s">
        <v>109</v>
      </c>
      <c r="C154" s="127"/>
      <c r="D154" s="54">
        <v>120561.33</v>
      </c>
      <c r="E154" s="54">
        <v>25686660.350000001</v>
      </c>
      <c r="F154" s="54"/>
      <c r="G154" s="54">
        <v>196723963.12</v>
      </c>
      <c r="H154" s="54">
        <v>25227130.149999999</v>
      </c>
      <c r="I154" s="54">
        <v>0</v>
      </c>
      <c r="J154" s="54">
        <v>15514.51</v>
      </c>
      <c r="K154" s="54">
        <v>46792049.68</v>
      </c>
      <c r="L154" s="54">
        <v>2961898.83</v>
      </c>
      <c r="M154" s="54">
        <v>31443323.91</v>
      </c>
      <c r="N154" s="8">
        <f>SUM(D154:M154)</f>
        <v>328971101.88</v>
      </c>
    </row>
    <row r="155" spans="2:14" hidden="1" x14ac:dyDescent="0.25">
      <c r="B155" s="226" t="s">
        <v>110</v>
      </c>
      <c r="C155" s="127"/>
      <c r="D155" s="54">
        <v>61857610.100000001</v>
      </c>
      <c r="E155" s="54">
        <v>22660845.699999999</v>
      </c>
      <c r="F155" s="54">
        <v>42177354.630000003</v>
      </c>
      <c r="G155" s="54">
        <v>0</v>
      </c>
      <c r="H155" s="54">
        <v>87086249.390000001</v>
      </c>
      <c r="I155" s="54">
        <v>62475090.490000002</v>
      </c>
      <c r="J155" s="54">
        <v>58701178.25</v>
      </c>
      <c r="K155" s="54">
        <v>18892448.82</v>
      </c>
      <c r="L155" s="54">
        <v>23983244.829999998</v>
      </c>
      <c r="M155" s="54">
        <v>2156956.38</v>
      </c>
      <c r="N155" s="8">
        <f>SUM(D155:M155)</f>
        <v>379990978.58999997</v>
      </c>
    </row>
    <row r="156" spans="2:14" ht="15.75" hidden="1" thickBot="1" x14ac:dyDescent="0.3">
      <c r="B156" s="227" t="s">
        <v>111</v>
      </c>
      <c r="C156" s="228"/>
      <c r="D156" s="229">
        <f>D155/D153</f>
        <v>0.99805477755767347</v>
      </c>
      <c r="E156" s="229">
        <f t="shared" ref="E156:F156" si="53">E155/E153</f>
        <v>0.46870764495203987</v>
      </c>
      <c r="F156" s="229">
        <f t="shared" si="53"/>
        <v>1</v>
      </c>
      <c r="G156" s="229">
        <f>G155/G153</f>
        <v>0</v>
      </c>
      <c r="H156" s="229">
        <f t="shared" ref="H156:J156" si="54">H155/H153</f>
        <v>0.77538624290959524</v>
      </c>
      <c r="I156" s="229">
        <f t="shared" si="54"/>
        <v>1</v>
      </c>
      <c r="J156" s="229">
        <f t="shared" si="54"/>
        <v>0.99973577343561548</v>
      </c>
      <c r="K156" s="229">
        <f>K155/K153</f>
        <v>0.28762416173429411</v>
      </c>
      <c r="L156" s="229">
        <f t="shared" ref="L156:M156" si="55">L155/L153</f>
        <v>0.89007671039449943</v>
      </c>
      <c r="M156" s="229">
        <f t="shared" si="55"/>
        <v>6.41945948481253E-2</v>
      </c>
      <c r="N156" s="11"/>
    </row>
    <row r="157" spans="2:14" ht="16.5" hidden="1" thickTop="1" thickBot="1" x14ac:dyDescent="0.3">
      <c r="B157" s="208"/>
      <c r="C157" s="209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3"/>
    </row>
    <row r="158" spans="2:14" ht="16.5" hidden="1" thickTop="1" thickBot="1" x14ac:dyDescent="0.3">
      <c r="B158" s="242" t="s">
        <v>132</v>
      </c>
      <c r="C158" s="237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10"/>
    </row>
    <row r="159" spans="2:14" ht="15.75" hidden="1" thickTop="1" x14ac:dyDescent="0.25">
      <c r="B159" s="226" t="s">
        <v>104</v>
      </c>
      <c r="C159" s="127"/>
      <c r="D159" s="243">
        <v>69512986.469999999</v>
      </c>
      <c r="E159" s="54">
        <v>65863078.020000003</v>
      </c>
      <c r="F159" s="239">
        <v>36509203.130000003</v>
      </c>
      <c r="G159" s="54">
        <v>227986863.63999999</v>
      </c>
      <c r="H159" s="54">
        <v>82386614.790000007</v>
      </c>
      <c r="I159" s="54">
        <v>76319753.069999993</v>
      </c>
      <c r="J159" s="54">
        <v>57160704.43</v>
      </c>
      <c r="K159" s="54">
        <v>71067983.969999999</v>
      </c>
      <c r="L159" s="54">
        <v>29575382.059999999</v>
      </c>
      <c r="M159" s="54">
        <v>33321362.59</v>
      </c>
      <c r="N159" s="8">
        <f>SUM(D159:M159)</f>
        <v>749703932.16999996</v>
      </c>
    </row>
    <row r="160" spans="2:14" hidden="1" x14ac:dyDescent="0.25">
      <c r="B160" s="226" t="s">
        <v>109</v>
      </c>
      <c r="C160" s="127"/>
      <c r="D160" s="54">
        <v>19112607.48</v>
      </c>
      <c r="E160" s="54">
        <v>58748116.299999997</v>
      </c>
      <c r="F160" s="54">
        <v>11000</v>
      </c>
      <c r="G160" s="54">
        <v>227986863.63999999</v>
      </c>
      <c r="H160" s="54">
        <v>7419789.29</v>
      </c>
      <c r="I160" s="54">
        <v>0</v>
      </c>
      <c r="J160" s="54">
        <v>14186731.5</v>
      </c>
      <c r="K160" s="54">
        <v>49036988.659999996</v>
      </c>
      <c r="L160" s="54">
        <v>6147993.0300000003</v>
      </c>
      <c r="M160" s="54">
        <v>31148636.57</v>
      </c>
      <c r="N160" s="8">
        <f>SUM(D160:M160)</f>
        <v>413798726.46999997</v>
      </c>
    </row>
    <row r="161" spans="2:14" hidden="1" x14ac:dyDescent="0.25">
      <c r="B161" s="226" t="s">
        <v>110</v>
      </c>
      <c r="C161" s="127"/>
      <c r="D161" s="54">
        <v>50400378.990000002</v>
      </c>
      <c r="E161" s="54">
        <v>7114961.7199999997</v>
      </c>
      <c r="F161" s="54">
        <v>36498203.130000003</v>
      </c>
      <c r="G161" s="54">
        <v>0</v>
      </c>
      <c r="H161" s="54">
        <v>74966825.5</v>
      </c>
      <c r="I161" s="54">
        <v>76319753.069999993</v>
      </c>
      <c r="J161" s="54">
        <v>42973972.93</v>
      </c>
      <c r="K161" s="54">
        <v>22030995.309999999</v>
      </c>
      <c r="L161" s="54">
        <v>23427389.030000001</v>
      </c>
      <c r="M161" s="54">
        <v>2172726.02</v>
      </c>
      <c r="N161" s="8">
        <f>SUM(D161:M161)</f>
        <v>335905205.69999993</v>
      </c>
    </row>
    <row r="162" spans="2:14" ht="15.75" hidden="1" thickBot="1" x14ac:dyDescent="0.3">
      <c r="B162" s="227" t="s">
        <v>111</v>
      </c>
      <c r="C162" s="228"/>
      <c r="D162" s="229">
        <f>D161/D159</f>
        <v>0.72504982952719921</v>
      </c>
      <c r="E162" s="229">
        <f t="shared" ref="E162:F162" si="56">E161/E159</f>
        <v>0.10802655955191569</v>
      </c>
      <c r="F162" s="229">
        <f t="shared" si="56"/>
        <v>0.99969870610539402</v>
      </c>
      <c r="G162" s="229">
        <f>G161/G159</f>
        <v>0</v>
      </c>
      <c r="H162" s="229">
        <f t="shared" ref="H162:J162" si="57">H161/H159</f>
        <v>0.90993938385607009</v>
      </c>
      <c r="I162" s="229">
        <f t="shared" si="57"/>
        <v>1</v>
      </c>
      <c r="J162" s="229">
        <f t="shared" si="57"/>
        <v>0.75180971540731589</v>
      </c>
      <c r="K162" s="229">
        <f>K161/K159</f>
        <v>0.30999887824734079</v>
      </c>
      <c r="L162" s="229">
        <f t="shared" ref="L162:M162" si="58">L161/L159</f>
        <v>0.79212464550660833</v>
      </c>
      <c r="M162" s="229">
        <f t="shared" si="58"/>
        <v>6.5205197240404925E-2</v>
      </c>
      <c r="N162" s="11"/>
    </row>
    <row r="163" spans="2:14" ht="15.75" hidden="1" thickTop="1" x14ac:dyDescent="0.25">
      <c r="B163" s="208"/>
      <c r="C163" s="209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3"/>
    </row>
    <row r="164" spans="2:14" hidden="1" x14ac:dyDescent="0.25"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</row>
    <row r="165" spans="2:14" ht="15.75" hidden="1" thickBot="1" x14ac:dyDescent="0.3"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</row>
    <row r="166" spans="2:14" ht="15.75" hidden="1" thickBot="1" x14ac:dyDescent="0.3">
      <c r="B166" s="209"/>
      <c r="C166" s="209"/>
      <c r="D166" s="26" t="s">
        <v>65</v>
      </c>
      <c r="E166" s="7" t="s">
        <v>66</v>
      </c>
      <c r="F166" s="7" t="s">
        <v>67</v>
      </c>
      <c r="G166" s="7" t="s">
        <v>68</v>
      </c>
      <c r="H166" s="7" t="s">
        <v>69</v>
      </c>
      <c r="I166" s="7" t="s">
        <v>70</v>
      </c>
      <c r="J166" s="7" t="s">
        <v>71</v>
      </c>
      <c r="K166" s="7" t="s">
        <v>72</v>
      </c>
      <c r="L166" s="7" t="s">
        <v>73</v>
      </c>
      <c r="M166" s="7" t="s">
        <v>74</v>
      </c>
      <c r="N166" s="7" t="s">
        <v>64</v>
      </c>
    </row>
    <row r="167" spans="2:14" ht="16.5" hidden="1" thickTop="1" thickBot="1" x14ac:dyDescent="0.3">
      <c r="B167" s="242" t="s">
        <v>127</v>
      </c>
      <c r="C167" s="237"/>
      <c r="D167" s="243"/>
      <c r="E167" s="243"/>
      <c r="F167" s="243"/>
      <c r="G167" s="243"/>
      <c r="H167" s="243"/>
      <c r="I167" s="243"/>
      <c r="J167" s="243"/>
      <c r="K167" s="243"/>
      <c r="L167" s="243"/>
      <c r="M167" s="243"/>
      <c r="N167" s="10"/>
    </row>
    <row r="168" spans="2:14" ht="15.75" hidden="1" thickTop="1" x14ac:dyDescent="0.25">
      <c r="B168" s="226" t="s">
        <v>104</v>
      </c>
      <c r="C168" s="127"/>
      <c r="D168" s="243">
        <v>52914577.109999999</v>
      </c>
      <c r="E168" s="54">
        <v>50064493.950000003</v>
      </c>
      <c r="F168" s="239">
        <v>23714928.640000001</v>
      </c>
      <c r="G168" s="54">
        <v>131889897.04000001</v>
      </c>
      <c r="H168" s="54">
        <v>71700075.930000007</v>
      </c>
      <c r="I168" s="54">
        <v>56018065.990000002</v>
      </c>
      <c r="J168" s="54">
        <v>45429060.600000001</v>
      </c>
      <c r="K168" s="54">
        <v>56859032.25</v>
      </c>
      <c r="L168" s="54">
        <v>22565017.239999998</v>
      </c>
      <c r="M168" s="54">
        <v>40531144.289999999</v>
      </c>
      <c r="N168" s="8">
        <f>SUM(D168:M168)</f>
        <v>551686293.04000008</v>
      </c>
    </row>
    <row r="169" spans="2:14" hidden="1" x14ac:dyDescent="0.25">
      <c r="B169" s="226" t="s">
        <v>109</v>
      </c>
      <c r="C169" s="127"/>
      <c r="D169" s="54">
        <v>16637767.18</v>
      </c>
      <c r="E169" s="54">
        <v>42279651.979999997</v>
      </c>
      <c r="F169" s="54">
        <v>15000</v>
      </c>
      <c r="G169" s="54">
        <v>128228881.43000001</v>
      </c>
      <c r="H169" s="54">
        <v>4820810.62</v>
      </c>
      <c r="I169" s="54">
        <v>0</v>
      </c>
      <c r="J169" s="54">
        <v>6865953.8399999999</v>
      </c>
      <c r="K169" s="54">
        <v>31267117.640000001</v>
      </c>
      <c r="L169" s="54">
        <v>2370587.25</v>
      </c>
      <c r="M169" s="54">
        <v>37440437.170000002</v>
      </c>
      <c r="N169" s="8">
        <f>SUM(D169:M169)</f>
        <v>269926207.11000001</v>
      </c>
    </row>
    <row r="170" spans="2:14" hidden="1" x14ac:dyDescent="0.25">
      <c r="B170" s="226" t="s">
        <v>110</v>
      </c>
      <c r="C170" s="127"/>
      <c r="D170" s="54">
        <v>36276809.93</v>
      </c>
      <c r="E170" s="54">
        <v>7684841.9699999997</v>
      </c>
      <c r="F170" s="54">
        <v>23699928.640000001</v>
      </c>
      <c r="G170" s="54">
        <v>0</v>
      </c>
      <c r="H170" s="54">
        <v>66879265.310000002</v>
      </c>
      <c r="I170" s="54">
        <v>56018065.990000002</v>
      </c>
      <c r="J170" s="54">
        <v>38563106.759999998</v>
      </c>
      <c r="K170" s="54">
        <v>25591914.609999999</v>
      </c>
      <c r="L170" s="54">
        <v>20194429.989999998</v>
      </c>
      <c r="M170" s="54">
        <v>3090707.12</v>
      </c>
      <c r="N170" s="8">
        <f>SUM(D170:M170)</f>
        <v>277999070.31999999</v>
      </c>
    </row>
    <row r="171" spans="2:14" hidden="1" x14ac:dyDescent="0.25">
      <c r="B171" s="208" t="s">
        <v>111</v>
      </c>
      <c r="C171" s="209"/>
      <c r="D171" s="210">
        <f t="shared" ref="D171:F171" si="59">D170/D168</f>
        <v>0.68557308611929302</v>
      </c>
      <c r="E171" s="210">
        <f t="shared" si="59"/>
        <v>0.15349884446400161</v>
      </c>
      <c r="F171" s="210">
        <f t="shared" si="59"/>
        <v>0.999367487027783</v>
      </c>
      <c r="G171" s="210">
        <f>G170/G168</f>
        <v>0</v>
      </c>
      <c r="H171" s="210">
        <f t="shared" ref="H171:J171" si="60">H170/H168</f>
        <v>0.93276421876168569</v>
      </c>
      <c r="I171" s="210">
        <f t="shared" si="60"/>
        <v>1</v>
      </c>
      <c r="J171" s="210">
        <f t="shared" si="60"/>
        <v>0.84886427873879466</v>
      </c>
      <c r="K171" s="210">
        <f>K170/K168</f>
        <v>0.45009409406541562</v>
      </c>
      <c r="L171" s="210">
        <f t="shared" ref="L171:M171" si="61">L170/L168</f>
        <v>0.89494414186408133</v>
      </c>
      <c r="M171" s="210">
        <f t="shared" si="61"/>
        <v>7.6255116260375386E-2</v>
      </c>
      <c r="N171" s="23"/>
    </row>
    <row r="172" spans="2:14" hidden="1" x14ac:dyDescent="0.25">
      <c r="B172" s="44"/>
      <c r="C172" s="44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2:14" ht="15.75" hidden="1" thickBot="1" x14ac:dyDescent="0.3">
      <c r="B173" s="44"/>
      <c r="C173" s="44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</row>
    <row r="174" spans="2:14" ht="15.75" hidden="1" thickBot="1" x14ac:dyDescent="0.3">
      <c r="B174" s="209"/>
      <c r="C174" s="209"/>
      <c r="D174" s="26" t="s">
        <v>65</v>
      </c>
      <c r="E174" s="7" t="s">
        <v>66</v>
      </c>
      <c r="F174" s="7" t="s">
        <v>67</v>
      </c>
      <c r="G174" s="7" t="s">
        <v>68</v>
      </c>
      <c r="H174" s="7" t="s">
        <v>69</v>
      </c>
      <c r="I174" s="7" t="s">
        <v>70</v>
      </c>
      <c r="J174" s="7" t="s">
        <v>71</v>
      </c>
      <c r="K174" s="7" t="s">
        <v>72</v>
      </c>
      <c r="L174" s="7" t="s">
        <v>73</v>
      </c>
      <c r="M174" s="7" t="s">
        <v>74</v>
      </c>
      <c r="N174" s="7" t="s">
        <v>64</v>
      </c>
    </row>
    <row r="175" spans="2:14" ht="15.75" hidden="1" thickTop="1" x14ac:dyDescent="0.25">
      <c r="B175" s="242" t="s">
        <v>114</v>
      </c>
      <c r="C175" s="237"/>
      <c r="D175" s="243"/>
      <c r="E175" s="243"/>
      <c r="F175" s="243"/>
      <c r="G175" s="243"/>
      <c r="H175" s="243"/>
      <c r="I175" s="243"/>
      <c r="J175" s="243"/>
      <c r="K175" s="243"/>
      <c r="L175" s="243"/>
      <c r="M175" s="243"/>
      <c r="N175" s="10"/>
    </row>
    <row r="176" spans="2:14" hidden="1" x14ac:dyDescent="0.25">
      <c r="B176" s="226" t="s">
        <v>104</v>
      </c>
      <c r="C176" s="127"/>
      <c r="D176" s="54">
        <v>82654527.400000006</v>
      </c>
      <c r="E176" s="54">
        <v>71840891.700000003</v>
      </c>
      <c r="F176" s="239">
        <v>86020155.019999996</v>
      </c>
      <c r="G176" s="54">
        <v>272857427.06999999</v>
      </c>
      <c r="H176" s="54">
        <v>63826819.549999997</v>
      </c>
      <c r="I176" s="54">
        <v>84993100.109999999</v>
      </c>
      <c r="J176" s="54">
        <v>84050642.950000003</v>
      </c>
      <c r="K176" s="54">
        <v>50613622.869999997</v>
      </c>
      <c r="L176" s="54">
        <v>24115424.84</v>
      </c>
      <c r="M176" s="54">
        <v>33017168.210000001</v>
      </c>
      <c r="N176" s="8">
        <f>SUM(D176:M176)</f>
        <v>853989779.72000015</v>
      </c>
    </row>
    <row r="177" spans="2:2079" hidden="1" x14ac:dyDescent="0.25">
      <c r="B177" s="226" t="s">
        <v>109</v>
      </c>
      <c r="C177" s="127"/>
      <c r="D177" s="54">
        <v>15994065.33</v>
      </c>
      <c r="E177" s="54">
        <v>68038008.030000001</v>
      </c>
      <c r="F177" s="54">
        <v>1761090.31</v>
      </c>
      <c r="G177" s="54">
        <v>268090178.94999999</v>
      </c>
      <c r="H177" s="54">
        <v>63826819.549999997</v>
      </c>
      <c r="I177" s="54">
        <v>1842773.74</v>
      </c>
      <c r="J177" s="54">
        <v>60391340.700000003</v>
      </c>
      <c r="K177" s="54">
        <v>30585683.77</v>
      </c>
      <c r="L177" s="54">
        <v>2456408.0699999998</v>
      </c>
      <c r="M177" s="54">
        <v>769654.44</v>
      </c>
      <c r="N177" s="8">
        <f>SUM(D177:M177)</f>
        <v>513756022.88999999</v>
      </c>
    </row>
    <row r="178" spans="2:2079" hidden="1" x14ac:dyDescent="0.25">
      <c r="B178" s="226" t="s">
        <v>110</v>
      </c>
      <c r="C178" s="127"/>
      <c r="D178" s="54">
        <v>66660462.07</v>
      </c>
      <c r="E178" s="54">
        <v>3802883.67</v>
      </c>
      <c r="F178" s="54">
        <v>84259064.709999993</v>
      </c>
      <c r="G178" s="54">
        <v>4767248.12</v>
      </c>
      <c r="H178" s="54">
        <v>0</v>
      </c>
      <c r="I178" s="54">
        <v>83150326.370000005</v>
      </c>
      <c r="J178" s="54">
        <v>23659302.25</v>
      </c>
      <c r="K178" s="54">
        <v>20027939.100000001</v>
      </c>
      <c r="L178" s="54">
        <v>21659016.77</v>
      </c>
      <c r="M178" s="54">
        <v>32247513.77</v>
      </c>
      <c r="N178" s="8">
        <f>SUM(D178:M178)</f>
        <v>340233756.82999998</v>
      </c>
    </row>
    <row r="179" spans="2:2079" ht="15.75" hidden="1" thickBot="1" x14ac:dyDescent="0.3">
      <c r="B179" s="227" t="s">
        <v>111</v>
      </c>
      <c r="C179" s="228"/>
      <c r="D179" s="229">
        <f t="shared" ref="D179:F179" si="62">D178/D176</f>
        <v>0.80649498783535478</v>
      </c>
      <c r="E179" s="229">
        <f t="shared" si="62"/>
        <v>5.2934806069507623E-2</v>
      </c>
      <c r="F179" s="229">
        <f t="shared" si="62"/>
        <v>0.97952700376335589</v>
      </c>
      <c r="G179" s="229">
        <f>G178/G176</f>
        <v>1.7471571769886219E-2</v>
      </c>
      <c r="H179" s="229">
        <f t="shared" ref="H179:J179" si="63">H178/H176</f>
        <v>0</v>
      </c>
      <c r="I179" s="229">
        <f t="shared" si="63"/>
        <v>0.97831854894556103</v>
      </c>
      <c r="J179" s="229">
        <f t="shared" si="63"/>
        <v>0.28148865278846746</v>
      </c>
      <c r="K179" s="229">
        <f>K178/K176</f>
        <v>0.39570253944163081</v>
      </c>
      <c r="L179" s="229">
        <f t="shared" ref="L179:M179" si="64">L178/L176</f>
        <v>0.89813954818139541</v>
      </c>
      <c r="M179" s="229">
        <f t="shared" si="64"/>
        <v>0.9766892655631535</v>
      </c>
      <c r="N179" s="11"/>
    </row>
    <row r="180" spans="2:2079" ht="16.5" hidden="1" thickTop="1" thickBot="1" x14ac:dyDescent="0.3">
      <c r="B180" s="209"/>
      <c r="C180" s="209"/>
      <c r="D180" s="26" t="s">
        <v>65</v>
      </c>
      <c r="E180" s="7" t="s">
        <v>66</v>
      </c>
      <c r="F180" s="7" t="s">
        <v>67</v>
      </c>
      <c r="G180" s="7" t="s">
        <v>68</v>
      </c>
      <c r="H180" s="7" t="s">
        <v>69</v>
      </c>
      <c r="I180" s="7" t="s">
        <v>70</v>
      </c>
      <c r="J180" s="7" t="s">
        <v>71</v>
      </c>
      <c r="K180" s="7" t="s">
        <v>72</v>
      </c>
      <c r="L180" s="7" t="s">
        <v>73</v>
      </c>
      <c r="M180" s="7" t="s">
        <v>74</v>
      </c>
      <c r="N180" s="7" t="s">
        <v>64</v>
      </c>
    </row>
    <row r="181" spans="2:2079" s="16" customFormat="1" ht="15.75" hidden="1" thickTop="1" x14ac:dyDescent="0.25">
      <c r="B181" s="245" t="s">
        <v>108</v>
      </c>
      <c r="C181" s="237"/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  <c r="N181" s="10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2:2079" hidden="1" x14ac:dyDescent="0.25">
      <c r="B182" s="226" t="s">
        <v>104</v>
      </c>
      <c r="C182" s="127"/>
      <c r="D182" s="54">
        <v>63239003.939999998</v>
      </c>
      <c r="E182" s="54">
        <v>55542071.920000002</v>
      </c>
      <c r="F182" s="239">
        <v>37587357.079999998</v>
      </c>
      <c r="G182" s="54">
        <v>296680204.97000003</v>
      </c>
      <c r="H182" s="54">
        <v>77907066.019999996</v>
      </c>
      <c r="I182" s="54">
        <v>49135006.460000001</v>
      </c>
      <c r="J182" s="54">
        <v>49417042.82</v>
      </c>
      <c r="K182" s="54">
        <v>53100620.810000002</v>
      </c>
      <c r="L182" s="54">
        <v>21924466.539999999</v>
      </c>
      <c r="M182" s="54">
        <v>30340220.039999999</v>
      </c>
      <c r="N182" s="8">
        <f>SUM(D182:M182)</f>
        <v>734873060.5999999</v>
      </c>
    </row>
    <row r="183" spans="2:2079" s="24" customFormat="1" hidden="1" x14ac:dyDescent="0.25">
      <c r="B183" s="226" t="s">
        <v>109</v>
      </c>
      <c r="C183" s="127"/>
      <c r="D183" s="54">
        <v>44277001.710000001</v>
      </c>
      <c r="E183" s="54">
        <v>50929926.350000001</v>
      </c>
      <c r="F183" s="54">
        <v>26240020.800000001</v>
      </c>
      <c r="G183" s="54">
        <v>296498166.97000003</v>
      </c>
      <c r="H183" s="54">
        <v>77907066.019999996</v>
      </c>
      <c r="I183" s="54">
        <v>23860020.190000001</v>
      </c>
      <c r="J183" s="54">
        <v>43657304.420000002</v>
      </c>
      <c r="K183" s="54">
        <v>33103809</v>
      </c>
      <c r="L183" s="54">
        <v>15660584.09</v>
      </c>
      <c r="M183" s="54">
        <v>30338620.039999999</v>
      </c>
      <c r="N183" s="8">
        <f t="shared" ref="N183:N184" si="65">SUM(D183:M183)</f>
        <v>642472519.59000003</v>
      </c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  <c r="IV183" s="25"/>
      <c r="IW183" s="25"/>
      <c r="IX183" s="25"/>
      <c r="IY183" s="25"/>
      <c r="IZ183" s="25"/>
      <c r="JA183" s="25"/>
      <c r="JB183" s="25"/>
      <c r="JC183" s="25"/>
      <c r="JD183" s="25"/>
      <c r="JE183" s="25"/>
      <c r="JF183" s="25"/>
      <c r="JG183" s="25"/>
      <c r="JH183" s="25"/>
      <c r="JI183" s="25"/>
      <c r="JJ183" s="25"/>
      <c r="JK183" s="25"/>
      <c r="JL183" s="25"/>
      <c r="JM183" s="25"/>
      <c r="JN183" s="25"/>
      <c r="JO183" s="25"/>
      <c r="JP183" s="25"/>
      <c r="JQ183" s="25"/>
      <c r="JR183" s="25"/>
      <c r="JS183" s="25"/>
      <c r="JT183" s="25"/>
      <c r="JU183" s="25"/>
      <c r="JV183" s="25"/>
      <c r="JW183" s="25"/>
      <c r="JX183" s="25"/>
      <c r="JY183" s="25"/>
      <c r="JZ183" s="25"/>
      <c r="KA183" s="25"/>
      <c r="KB183" s="25"/>
      <c r="KC183" s="25"/>
      <c r="KD183" s="25"/>
      <c r="KE183" s="25"/>
      <c r="KF183" s="25"/>
      <c r="KG183" s="25"/>
      <c r="KH183" s="25"/>
      <c r="KI183" s="25"/>
      <c r="KJ183" s="25"/>
      <c r="KK183" s="25"/>
      <c r="KL183" s="25"/>
      <c r="KM183" s="25"/>
      <c r="KN183" s="25"/>
      <c r="KO183" s="25"/>
      <c r="KP183" s="25"/>
      <c r="KQ183" s="25"/>
      <c r="KR183" s="25"/>
      <c r="KS183" s="25"/>
      <c r="KT183" s="25"/>
      <c r="KU183" s="25"/>
      <c r="KV183" s="25"/>
      <c r="KW183" s="25"/>
      <c r="KX183" s="25"/>
      <c r="KY183" s="25"/>
      <c r="KZ183" s="25"/>
      <c r="LA183" s="25"/>
      <c r="LB183" s="25"/>
      <c r="LC183" s="25"/>
      <c r="LD183" s="25"/>
      <c r="LE183" s="25"/>
      <c r="LF183" s="25"/>
      <c r="LG183" s="25"/>
      <c r="LH183" s="25"/>
      <c r="LI183" s="25"/>
      <c r="LJ183" s="25"/>
      <c r="LK183" s="25"/>
      <c r="LL183" s="25"/>
      <c r="LM183" s="25"/>
      <c r="LN183" s="25"/>
      <c r="LO183" s="25"/>
      <c r="LP183" s="25"/>
      <c r="LQ183" s="25"/>
      <c r="LR183" s="25"/>
      <c r="LS183" s="25"/>
      <c r="LT183" s="25"/>
      <c r="LU183" s="25"/>
      <c r="LV183" s="25"/>
      <c r="LW183" s="25"/>
      <c r="LX183" s="25"/>
      <c r="LY183" s="25"/>
      <c r="LZ183" s="25"/>
      <c r="MA183" s="25"/>
      <c r="MB183" s="25"/>
      <c r="MC183" s="25"/>
      <c r="MD183" s="25"/>
      <c r="ME183" s="25"/>
      <c r="MF183" s="25"/>
      <c r="MG183" s="25"/>
      <c r="MH183" s="25"/>
      <c r="MI183" s="25"/>
      <c r="MJ183" s="25"/>
      <c r="MK183" s="25"/>
      <c r="ML183" s="25"/>
      <c r="MM183" s="25"/>
      <c r="MN183" s="25"/>
      <c r="MO183" s="25"/>
      <c r="MP183" s="25"/>
      <c r="MQ183" s="25"/>
      <c r="MR183" s="25"/>
      <c r="MS183" s="25"/>
      <c r="MT183" s="25"/>
      <c r="MU183" s="25"/>
      <c r="MV183" s="25"/>
      <c r="MW183" s="25"/>
      <c r="MX183" s="25"/>
      <c r="MY183" s="25"/>
      <c r="MZ183" s="25"/>
      <c r="NA183" s="25"/>
      <c r="NB183" s="25"/>
      <c r="NC183" s="25"/>
      <c r="ND183" s="25"/>
      <c r="NE183" s="25"/>
      <c r="NF183" s="25"/>
      <c r="NG183" s="25"/>
      <c r="NH183" s="25"/>
      <c r="NI183" s="25"/>
      <c r="NJ183" s="25"/>
      <c r="NK183" s="25"/>
      <c r="NL183" s="25"/>
      <c r="NM183" s="25"/>
      <c r="NN183" s="25"/>
      <c r="NO183" s="25"/>
      <c r="NP183" s="25"/>
      <c r="NQ183" s="25"/>
      <c r="NR183" s="25"/>
      <c r="NS183" s="25"/>
      <c r="NT183" s="25"/>
      <c r="NU183" s="25"/>
      <c r="NV183" s="25"/>
      <c r="NW183" s="25"/>
      <c r="NX183" s="25"/>
      <c r="NY183" s="25"/>
      <c r="NZ183" s="25"/>
      <c r="OA183" s="25"/>
      <c r="OB183" s="25"/>
      <c r="OC183" s="25"/>
      <c r="OD183" s="25"/>
      <c r="OE183" s="25"/>
      <c r="OF183" s="25"/>
      <c r="OG183" s="25"/>
      <c r="OH183" s="25"/>
      <c r="OI183" s="25"/>
      <c r="OJ183" s="25"/>
      <c r="OK183" s="25"/>
      <c r="OL183" s="25"/>
      <c r="OM183" s="25"/>
      <c r="ON183" s="25"/>
      <c r="OO183" s="25"/>
      <c r="OP183" s="25"/>
      <c r="OQ183" s="25"/>
      <c r="OR183" s="25"/>
      <c r="OS183" s="25"/>
      <c r="OT183" s="25"/>
      <c r="OU183" s="25"/>
      <c r="OV183" s="25"/>
      <c r="OW183" s="25"/>
      <c r="OX183" s="25"/>
      <c r="OY183" s="25"/>
      <c r="OZ183" s="25"/>
      <c r="PA183" s="25"/>
      <c r="PB183" s="25"/>
      <c r="PC183" s="25"/>
      <c r="PD183" s="25"/>
      <c r="PE183" s="25"/>
      <c r="PF183" s="25"/>
      <c r="PG183" s="25"/>
      <c r="PH183" s="25"/>
      <c r="PI183" s="25"/>
      <c r="PJ183" s="25"/>
      <c r="PK183" s="25"/>
      <c r="PL183" s="25"/>
      <c r="PM183" s="25"/>
      <c r="PN183" s="25"/>
      <c r="PO183" s="25"/>
      <c r="PP183" s="25"/>
      <c r="PQ183" s="25"/>
      <c r="PR183" s="25"/>
      <c r="PS183" s="25"/>
      <c r="PT183" s="25"/>
      <c r="PU183" s="25"/>
      <c r="PV183" s="25"/>
      <c r="PW183" s="25"/>
      <c r="PX183" s="25"/>
      <c r="PY183" s="25"/>
      <c r="PZ183" s="25"/>
      <c r="QA183" s="25"/>
      <c r="QB183" s="25"/>
      <c r="QC183" s="25"/>
      <c r="QD183" s="25"/>
      <c r="QE183" s="25"/>
      <c r="QF183" s="25"/>
      <c r="QG183" s="25"/>
      <c r="QH183" s="25"/>
      <c r="QI183" s="25"/>
      <c r="QJ183" s="25"/>
      <c r="QK183" s="25"/>
      <c r="QL183" s="25"/>
      <c r="QM183" s="25"/>
      <c r="QN183" s="25"/>
      <c r="QO183" s="25"/>
      <c r="QP183" s="25"/>
      <c r="QQ183" s="25"/>
      <c r="QR183" s="25"/>
      <c r="QS183" s="25"/>
      <c r="QT183" s="25"/>
      <c r="QU183" s="25"/>
      <c r="QV183" s="25"/>
      <c r="QW183" s="25"/>
      <c r="QX183" s="25"/>
      <c r="QY183" s="25"/>
      <c r="QZ183" s="25"/>
      <c r="RA183" s="25"/>
      <c r="RB183" s="25"/>
      <c r="RC183" s="25"/>
      <c r="RD183" s="25"/>
      <c r="RE183" s="25"/>
      <c r="RF183" s="25"/>
      <c r="RG183" s="25"/>
      <c r="RH183" s="25"/>
      <c r="RI183" s="25"/>
      <c r="RJ183" s="25"/>
      <c r="RK183" s="25"/>
      <c r="RL183" s="25"/>
      <c r="RM183" s="25"/>
      <c r="RN183" s="25"/>
      <c r="RO183" s="25"/>
      <c r="RP183" s="25"/>
      <c r="RQ183" s="25"/>
      <c r="RR183" s="25"/>
      <c r="RS183" s="25"/>
      <c r="RT183" s="25"/>
      <c r="RU183" s="25"/>
      <c r="RV183" s="25"/>
      <c r="RW183" s="25"/>
      <c r="RX183" s="25"/>
      <c r="RY183" s="25"/>
      <c r="RZ183" s="25"/>
      <c r="SA183" s="25"/>
      <c r="SB183" s="25"/>
      <c r="SC183" s="25"/>
      <c r="SD183" s="25"/>
      <c r="SE183" s="25"/>
      <c r="SF183" s="25"/>
      <c r="SG183" s="25"/>
      <c r="SH183" s="25"/>
      <c r="SI183" s="25"/>
      <c r="SJ183" s="25"/>
      <c r="SK183" s="25"/>
      <c r="SL183" s="25"/>
      <c r="SM183" s="25"/>
      <c r="SN183" s="25"/>
      <c r="SO183" s="25"/>
      <c r="SP183" s="25"/>
      <c r="SQ183" s="25"/>
      <c r="SR183" s="25"/>
      <c r="SS183" s="25"/>
      <c r="ST183" s="25"/>
      <c r="SU183" s="25"/>
      <c r="SV183" s="25"/>
      <c r="SW183" s="25"/>
      <c r="SX183" s="25"/>
      <c r="SY183" s="25"/>
      <c r="SZ183" s="25"/>
      <c r="TA183" s="25"/>
      <c r="TB183" s="25"/>
      <c r="TC183" s="25"/>
      <c r="TD183" s="25"/>
      <c r="TE183" s="25"/>
      <c r="TF183" s="25"/>
      <c r="TG183" s="25"/>
      <c r="TH183" s="25"/>
      <c r="TI183" s="25"/>
      <c r="TJ183" s="25"/>
      <c r="TK183" s="25"/>
      <c r="TL183" s="25"/>
      <c r="TM183" s="25"/>
      <c r="TN183" s="25"/>
      <c r="TO183" s="25"/>
      <c r="TP183" s="25"/>
      <c r="TQ183" s="25"/>
      <c r="TR183" s="25"/>
      <c r="TS183" s="25"/>
      <c r="TT183" s="25"/>
      <c r="TU183" s="25"/>
      <c r="TV183" s="25"/>
      <c r="TW183" s="25"/>
      <c r="TX183" s="25"/>
      <c r="TY183" s="25"/>
      <c r="TZ183" s="25"/>
      <c r="UA183" s="25"/>
      <c r="UB183" s="25"/>
      <c r="UC183" s="25"/>
      <c r="UD183" s="25"/>
      <c r="UE183" s="25"/>
      <c r="UF183" s="25"/>
      <c r="UG183" s="25"/>
      <c r="UH183" s="25"/>
      <c r="UI183" s="25"/>
      <c r="UJ183" s="25"/>
      <c r="UK183" s="25"/>
      <c r="UL183" s="25"/>
      <c r="UM183" s="25"/>
      <c r="UN183" s="25"/>
      <c r="UO183" s="25"/>
      <c r="UP183" s="25"/>
      <c r="UQ183" s="25"/>
      <c r="UR183" s="25"/>
      <c r="US183" s="25"/>
      <c r="UT183" s="25"/>
      <c r="UU183" s="25"/>
      <c r="UV183" s="25"/>
      <c r="UW183" s="25"/>
      <c r="UX183" s="25"/>
      <c r="UY183" s="25"/>
      <c r="UZ183" s="25"/>
      <c r="VA183" s="25"/>
      <c r="VB183" s="25"/>
      <c r="VC183" s="25"/>
      <c r="VD183" s="25"/>
      <c r="VE183" s="25"/>
      <c r="VF183" s="25"/>
      <c r="VG183" s="25"/>
      <c r="VH183" s="25"/>
      <c r="VI183" s="25"/>
      <c r="VJ183" s="25"/>
      <c r="VK183" s="25"/>
      <c r="VL183" s="25"/>
      <c r="VM183" s="25"/>
      <c r="VN183" s="25"/>
      <c r="VO183" s="25"/>
      <c r="VP183" s="25"/>
      <c r="VQ183" s="25"/>
      <c r="VR183" s="25"/>
      <c r="VS183" s="25"/>
      <c r="VT183" s="25"/>
      <c r="VU183" s="25"/>
      <c r="VV183" s="25"/>
      <c r="VW183" s="25"/>
      <c r="VX183" s="25"/>
      <c r="VY183" s="25"/>
      <c r="VZ183" s="25"/>
      <c r="WA183" s="25"/>
      <c r="WB183" s="25"/>
      <c r="WC183" s="25"/>
      <c r="WD183" s="25"/>
      <c r="WE183" s="25"/>
      <c r="WF183" s="25"/>
      <c r="WG183" s="25"/>
      <c r="WH183" s="25"/>
      <c r="WI183" s="25"/>
      <c r="WJ183" s="25"/>
      <c r="WK183" s="25"/>
      <c r="WL183" s="25"/>
      <c r="WM183" s="25"/>
      <c r="WN183" s="25"/>
      <c r="WO183" s="25"/>
      <c r="WP183" s="25"/>
      <c r="WQ183" s="25"/>
      <c r="WR183" s="25"/>
      <c r="WS183" s="25"/>
      <c r="WT183" s="25"/>
      <c r="WU183" s="25"/>
      <c r="WV183" s="25"/>
      <c r="WW183" s="25"/>
      <c r="WX183" s="25"/>
      <c r="WY183" s="25"/>
      <c r="WZ183" s="25"/>
      <c r="XA183" s="25"/>
      <c r="XB183" s="25"/>
      <c r="XC183" s="25"/>
      <c r="XD183" s="25"/>
      <c r="XE183" s="25"/>
      <c r="XF183" s="25"/>
      <c r="XG183" s="25"/>
      <c r="XH183" s="25"/>
      <c r="XI183" s="25"/>
      <c r="XJ183" s="25"/>
      <c r="XK183" s="25"/>
      <c r="XL183" s="25"/>
      <c r="XM183" s="25"/>
      <c r="XN183" s="25"/>
      <c r="XO183" s="25"/>
      <c r="XP183" s="25"/>
      <c r="XQ183" s="25"/>
      <c r="XR183" s="25"/>
      <c r="XS183" s="25"/>
      <c r="XT183" s="25"/>
      <c r="XU183" s="25"/>
      <c r="XV183" s="25"/>
      <c r="XW183" s="25"/>
      <c r="XX183" s="25"/>
      <c r="XY183" s="25"/>
      <c r="XZ183" s="25"/>
      <c r="YA183" s="25"/>
      <c r="YB183" s="25"/>
      <c r="YC183" s="25"/>
      <c r="YD183" s="25"/>
      <c r="YE183" s="25"/>
      <c r="YF183" s="25"/>
      <c r="YG183" s="25"/>
      <c r="YH183" s="25"/>
      <c r="YI183" s="25"/>
      <c r="YJ183" s="25"/>
      <c r="YK183" s="25"/>
      <c r="YL183" s="25"/>
      <c r="YM183" s="25"/>
      <c r="YN183" s="25"/>
      <c r="YO183" s="25"/>
      <c r="YP183" s="25"/>
      <c r="YQ183" s="25"/>
      <c r="YR183" s="25"/>
      <c r="YS183" s="25"/>
      <c r="YT183" s="25"/>
      <c r="YU183" s="25"/>
      <c r="YV183" s="25"/>
      <c r="YW183" s="25"/>
      <c r="YX183" s="25"/>
      <c r="YY183" s="25"/>
      <c r="YZ183" s="25"/>
      <c r="ZA183" s="25"/>
      <c r="ZB183" s="25"/>
      <c r="ZC183" s="25"/>
      <c r="ZD183" s="25"/>
      <c r="ZE183" s="25"/>
      <c r="ZF183" s="25"/>
      <c r="ZG183" s="25"/>
      <c r="ZH183" s="25"/>
      <c r="ZI183" s="25"/>
      <c r="ZJ183" s="25"/>
      <c r="ZK183" s="25"/>
      <c r="ZL183" s="25"/>
      <c r="ZM183" s="25"/>
      <c r="ZN183" s="25"/>
      <c r="ZO183" s="25"/>
      <c r="ZP183" s="25"/>
      <c r="ZQ183" s="25"/>
      <c r="ZR183" s="25"/>
      <c r="ZS183" s="25"/>
      <c r="ZT183" s="25"/>
      <c r="ZU183" s="25"/>
      <c r="ZV183" s="25"/>
      <c r="ZW183" s="25"/>
      <c r="ZX183" s="25"/>
      <c r="ZY183" s="25"/>
      <c r="ZZ183" s="25"/>
      <c r="AAA183" s="25"/>
      <c r="AAB183" s="25"/>
      <c r="AAC183" s="25"/>
      <c r="AAD183" s="25"/>
      <c r="AAE183" s="25"/>
      <c r="AAF183" s="25"/>
      <c r="AAG183" s="25"/>
      <c r="AAH183" s="25"/>
      <c r="AAI183" s="25"/>
      <c r="AAJ183" s="25"/>
      <c r="AAK183" s="25"/>
      <c r="AAL183" s="25"/>
      <c r="AAM183" s="25"/>
      <c r="AAN183" s="25"/>
      <c r="AAO183" s="25"/>
      <c r="AAP183" s="25"/>
      <c r="AAQ183" s="25"/>
      <c r="AAR183" s="25"/>
      <c r="AAS183" s="25"/>
      <c r="AAT183" s="25"/>
      <c r="AAU183" s="25"/>
      <c r="AAV183" s="25"/>
      <c r="AAW183" s="25"/>
      <c r="AAX183" s="25"/>
      <c r="AAY183" s="25"/>
      <c r="AAZ183" s="25"/>
      <c r="ABA183" s="25"/>
      <c r="ABB183" s="25"/>
      <c r="ABC183" s="25"/>
      <c r="ABD183" s="25"/>
      <c r="ABE183" s="25"/>
      <c r="ABF183" s="25"/>
      <c r="ABG183" s="25"/>
      <c r="ABH183" s="25"/>
      <c r="ABI183" s="25"/>
      <c r="ABJ183" s="25"/>
      <c r="ABK183" s="25"/>
      <c r="ABL183" s="25"/>
      <c r="ABM183" s="25"/>
      <c r="ABN183" s="25"/>
      <c r="ABO183" s="25"/>
      <c r="ABP183" s="25"/>
      <c r="ABQ183" s="25"/>
      <c r="ABR183" s="25"/>
      <c r="ABS183" s="25"/>
      <c r="ABT183" s="25"/>
      <c r="ABU183" s="25"/>
      <c r="ABV183" s="25"/>
      <c r="ABW183" s="25"/>
      <c r="ABX183" s="25"/>
      <c r="ABY183" s="25"/>
      <c r="ABZ183" s="25"/>
      <c r="ACA183" s="25"/>
      <c r="ACB183" s="25"/>
      <c r="ACC183" s="25"/>
      <c r="ACD183" s="25"/>
      <c r="ACE183" s="25"/>
      <c r="ACF183" s="25"/>
      <c r="ACG183" s="25"/>
      <c r="ACH183" s="25"/>
      <c r="ACI183" s="25"/>
      <c r="ACJ183" s="25"/>
      <c r="ACK183" s="25"/>
      <c r="ACL183" s="25"/>
      <c r="ACM183" s="25"/>
      <c r="ACN183" s="25"/>
      <c r="ACO183" s="25"/>
      <c r="ACP183" s="25"/>
      <c r="ACQ183" s="25"/>
      <c r="ACR183" s="25"/>
      <c r="ACS183" s="25"/>
      <c r="ACT183" s="25"/>
      <c r="ACU183" s="25"/>
      <c r="ACV183" s="25"/>
      <c r="ACW183" s="25"/>
      <c r="ACX183" s="25"/>
      <c r="ACY183" s="25"/>
      <c r="ACZ183" s="25"/>
      <c r="ADA183" s="25"/>
      <c r="ADB183" s="25"/>
      <c r="ADC183" s="25"/>
      <c r="ADD183" s="25"/>
      <c r="ADE183" s="25"/>
      <c r="ADF183" s="25"/>
      <c r="ADG183" s="25"/>
      <c r="ADH183" s="25"/>
      <c r="ADI183" s="25"/>
      <c r="ADJ183" s="25"/>
      <c r="ADK183" s="25"/>
      <c r="ADL183" s="25"/>
      <c r="ADM183" s="25"/>
      <c r="ADN183" s="25"/>
      <c r="ADO183" s="25"/>
      <c r="ADP183" s="25"/>
      <c r="ADQ183" s="25"/>
      <c r="ADR183" s="25"/>
      <c r="ADS183" s="25"/>
      <c r="ADT183" s="25"/>
      <c r="ADU183" s="25"/>
      <c r="ADV183" s="25"/>
      <c r="ADW183" s="25"/>
      <c r="ADX183" s="25"/>
      <c r="ADY183" s="25"/>
      <c r="ADZ183" s="25"/>
      <c r="AEA183" s="25"/>
      <c r="AEB183" s="25"/>
      <c r="AEC183" s="25"/>
      <c r="AED183" s="25"/>
      <c r="AEE183" s="25"/>
      <c r="AEF183" s="25"/>
      <c r="AEG183" s="25"/>
      <c r="AEH183" s="25"/>
      <c r="AEI183" s="25"/>
      <c r="AEJ183" s="25"/>
      <c r="AEK183" s="25"/>
      <c r="AEL183" s="25"/>
      <c r="AEM183" s="25"/>
      <c r="AEN183" s="25"/>
      <c r="AEO183" s="25"/>
      <c r="AEP183" s="25"/>
      <c r="AEQ183" s="25"/>
      <c r="AER183" s="25"/>
      <c r="AES183" s="25"/>
      <c r="AET183" s="25"/>
      <c r="AEU183" s="25"/>
      <c r="AEV183" s="25"/>
      <c r="AEW183" s="25"/>
      <c r="AEX183" s="25"/>
      <c r="AEY183" s="25"/>
      <c r="AEZ183" s="25"/>
      <c r="AFA183" s="25"/>
      <c r="AFB183" s="25"/>
      <c r="AFC183" s="25"/>
      <c r="AFD183" s="25"/>
      <c r="AFE183" s="25"/>
      <c r="AFF183" s="25"/>
      <c r="AFG183" s="25"/>
      <c r="AFH183" s="25"/>
      <c r="AFI183" s="25"/>
      <c r="AFJ183" s="25"/>
      <c r="AFK183" s="25"/>
      <c r="AFL183" s="25"/>
      <c r="AFM183" s="25"/>
      <c r="AFN183" s="25"/>
      <c r="AFO183" s="25"/>
      <c r="AFP183" s="25"/>
      <c r="AFQ183" s="25"/>
      <c r="AFR183" s="25"/>
      <c r="AFS183" s="25"/>
      <c r="AFT183" s="25"/>
      <c r="AFU183" s="25"/>
      <c r="AFV183" s="25"/>
      <c r="AFW183" s="25"/>
      <c r="AFX183" s="25"/>
      <c r="AFY183" s="25"/>
      <c r="AFZ183" s="25"/>
      <c r="AGA183" s="25"/>
      <c r="AGB183" s="25"/>
      <c r="AGC183" s="25"/>
      <c r="AGD183" s="25"/>
      <c r="AGE183" s="25"/>
      <c r="AGF183" s="25"/>
      <c r="AGG183" s="25"/>
      <c r="AGH183" s="25"/>
      <c r="AGI183" s="25"/>
      <c r="AGJ183" s="25"/>
      <c r="AGK183" s="25"/>
      <c r="AGL183" s="25"/>
      <c r="AGM183" s="25"/>
      <c r="AGN183" s="25"/>
      <c r="AGO183" s="25"/>
      <c r="AGP183" s="25"/>
      <c r="AGQ183" s="25"/>
      <c r="AGR183" s="25"/>
      <c r="AGS183" s="25"/>
      <c r="AGT183" s="25"/>
      <c r="AGU183" s="25"/>
      <c r="AGV183" s="25"/>
      <c r="AGW183" s="25"/>
      <c r="AGX183" s="25"/>
      <c r="AGY183" s="25"/>
      <c r="AGZ183" s="25"/>
      <c r="AHA183" s="25"/>
      <c r="AHB183" s="25"/>
      <c r="AHC183" s="25"/>
      <c r="AHD183" s="25"/>
      <c r="AHE183" s="25"/>
      <c r="AHF183" s="25"/>
      <c r="AHG183" s="25"/>
      <c r="AHH183" s="25"/>
      <c r="AHI183" s="25"/>
      <c r="AHJ183" s="25"/>
      <c r="AHK183" s="25"/>
      <c r="AHL183" s="25"/>
      <c r="AHM183" s="25"/>
      <c r="AHN183" s="25"/>
      <c r="AHO183" s="25"/>
      <c r="AHP183" s="25"/>
      <c r="AHQ183" s="25"/>
      <c r="AHR183" s="25"/>
      <c r="AHS183" s="25"/>
      <c r="AHT183" s="25"/>
      <c r="AHU183" s="25"/>
      <c r="AHV183" s="25"/>
      <c r="AHW183" s="25"/>
      <c r="AHX183" s="25"/>
      <c r="AHY183" s="25"/>
      <c r="AHZ183" s="25"/>
      <c r="AIA183" s="25"/>
      <c r="AIB183" s="25"/>
      <c r="AIC183" s="25"/>
      <c r="AID183" s="25"/>
      <c r="AIE183" s="25"/>
      <c r="AIF183" s="25"/>
      <c r="AIG183" s="25"/>
      <c r="AIH183" s="25"/>
      <c r="AII183" s="25"/>
      <c r="AIJ183" s="25"/>
      <c r="AIK183" s="25"/>
      <c r="AIL183" s="25"/>
      <c r="AIM183" s="25"/>
      <c r="AIN183" s="25"/>
      <c r="AIO183" s="25"/>
      <c r="AIP183" s="25"/>
      <c r="AIQ183" s="25"/>
      <c r="AIR183" s="25"/>
      <c r="AIS183" s="25"/>
      <c r="AIT183" s="25"/>
      <c r="AIU183" s="25"/>
      <c r="AIV183" s="25"/>
      <c r="AIW183" s="25"/>
      <c r="AIX183" s="25"/>
      <c r="AIY183" s="25"/>
      <c r="AIZ183" s="25"/>
      <c r="AJA183" s="25"/>
      <c r="AJB183" s="25"/>
      <c r="AJC183" s="25"/>
      <c r="AJD183" s="25"/>
      <c r="AJE183" s="25"/>
      <c r="AJF183" s="25"/>
      <c r="AJG183" s="25"/>
      <c r="AJH183" s="25"/>
      <c r="AJI183" s="25"/>
      <c r="AJJ183" s="25"/>
      <c r="AJK183" s="25"/>
      <c r="AJL183" s="25"/>
      <c r="AJM183" s="25"/>
      <c r="AJN183" s="25"/>
      <c r="AJO183" s="25"/>
      <c r="AJP183" s="25"/>
      <c r="AJQ183" s="25"/>
      <c r="AJR183" s="25"/>
      <c r="AJS183" s="25"/>
      <c r="AJT183" s="25"/>
      <c r="AJU183" s="25"/>
      <c r="AJV183" s="25"/>
      <c r="AJW183" s="25"/>
      <c r="AJX183" s="25"/>
      <c r="AJY183" s="25"/>
      <c r="AJZ183" s="25"/>
      <c r="AKA183" s="25"/>
      <c r="AKB183" s="25"/>
      <c r="AKC183" s="25"/>
      <c r="AKD183" s="25"/>
      <c r="AKE183" s="25"/>
      <c r="AKF183" s="25"/>
      <c r="AKG183" s="25"/>
      <c r="AKH183" s="25"/>
      <c r="AKI183" s="25"/>
      <c r="AKJ183" s="25"/>
      <c r="AKK183" s="25"/>
      <c r="AKL183" s="25"/>
      <c r="AKM183" s="25"/>
      <c r="AKN183" s="25"/>
      <c r="AKO183" s="25"/>
      <c r="AKP183" s="25"/>
      <c r="AKQ183" s="25"/>
      <c r="AKR183" s="25"/>
      <c r="AKS183" s="25"/>
      <c r="AKT183" s="25"/>
      <c r="AKU183" s="25"/>
      <c r="AKV183" s="25"/>
      <c r="AKW183" s="25"/>
      <c r="AKX183" s="25"/>
      <c r="AKY183" s="25"/>
      <c r="AKZ183" s="25"/>
      <c r="ALA183" s="25"/>
      <c r="ALB183" s="25"/>
      <c r="ALC183" s="25"/>
      <c r="ALD183" s="25"/>
      <c r="ALE183" s="25"/>
      <c r="ALF183" s="25"/>
      <c r="ALG183" s="25"/>
      <c r="ALH183" s="25"/>
      <c r="ALI183" s="25"/>
      <c r="ALJ183" s="25"/>
      <c r="ALK183" s="25"/>
      <c r="ALL183" s="25"/>
      <c r="ALM183" s="25"/>
      <c r="ALN183" s="25"/>
      <c r="ALO183" s="25"/>
      <c r="ALP183" s="25"/>
      <c r="ALQ183" s="25"/>
      <c r="ALR183" s="25"/>
      <c r="ALS183" s="25"/>
      <c r="ALT183" s="25"/>
      <c r="ALU183" s="25"/>
      <c r="ALV183" s="25"/>
      <c r="ALW183" s="25"/>
      <c r="ALX183" s="25"/>
      <c r="ALY183" s="25"/>
      <c r="ALZ183" s="25"/>
      <c r="AMA183" s="25"/>
      <c r="AMB183" s="25"/>
      <c r="AMC183" s="25"/>
      <c r="AMD183" s="25"/>
      <c r="AME183" s="25"/>
      <c r="AMF183" s="25"/>
      <c r="AMG183" s="25"/>
      <c r="AMH183" s="25"/>
      <c r="AMI183" s="25"/>
      <c r="AMJ183" s="25"/>
      <c r="AMK183" s="25"/>
      <c r="AML183" s="25"/>
      <c r="AMM183" s="25"/>
      <c r="AMN183" s="25"/>
      <c r="AMO183" s="25"/>
      <c r="AMP183" s="25"/>
      <c r="AMQ183" s="25"/>
      <c r="AMR183" s="25"/>
      <c r="AMS183" s="25"/>
      <c r="AMT183" s="25"/>
      <c r="AMU183" s="25"/>
      <c r="AMV183" s="25"/>
      <c r="AMW183" s="25"/>
      <c r="AMX183" s="25"/>
      <c r="AMY183" s="25"/>
      <c r="AMZ183" s="25"/>
      <c r="ANA183" s="25"/>
      <c r="ANB183" s="25"/>
      <c r="ANC183" s="25"/>
      <c r="AND183" s="25"/>
      <c r="ANE183" s="25"/>
      <c r="ANF183" s="25"/>
      <c r="ANG183" s="25"/>
      <c r="ANH183" s="25"/>
      <c r="ANI183" s="25"/>
      <c r="ANJ183" s="25"/>
      <c r="ANK183" s="25"/>
      <c r="ANL183" s="25"/>
      <c r="ANM183" s="25"/>
      <c r="ANN183" s="25"/>
      <c r="ANO183" s="25"/>
      <c r="ANP183" s="25"/>
      <c r="ANQ183" s="25"/>
      <c r="ANR183" s="25"/>
      <c r="ANS183" s="25"/>
      <c r="ANT183" s="25"/>
      <c r="ANU183" s="25"/>
      <c r="ANV183" s="25"/>
      <c r="ANW183" s="25"/>
      <c r="ANX183" s="25"/>
      <c r="ANY183" s="25"/>
      <c r="ANZ183" s="25"/>
      <c r="AOA183" s="25"/>
      <c r="AOB183" s="25"/>
      <c r="AOC183" s="25"/>
      <c r="AOD183" s="25"/>
      <c r="AOE183" s="25"/>
      <c r="AOF183" s="25"/>
      <c r="AOG183" s="25"/>
      <c r="AOH183" s="25"/>
      <c r="AOI183" s="25"/>
      <c r="AOJ183" s="25"/>
      <c r="AOK183" s="25"/>
      <c r="AOL183" s="25"/>
      <c r="AOM183" s="25"/>
      <c r="AON183" s="25"/>
      <c r="AOO183" s="25"/>
      <c r="AOP183" s="25"/>
      <c r="AOQ183" s="25"/>
      <c r="AOR183" s="25"/>
      <c r="AOS183" s="25"/>
      <c r="AOT183" s="25"/>
      <c r="AOU183" s="25"/>
      <c r="AOV183" s="25"/>
      <c r="AOW183" s="25"/>
      <c r="AOX183" s="25"/>
      <c r="AOY183" s="25"/>
      <c r="AOZ183" s="25"/>
      <c r="APA183" s="25"/>
      <c r="APB183" s="25"/>
      <c r="APC183" s="25"/>
      <c r="APD183" s="25"/>
      <c r="APE183" s="25"/>
      <c r="APF183" s="25"/>
      <c r="APG183" s="25"/>
      <c r="APH183" s="25"/>
      <c r="API183" s="25"/>
      <c r="APJ183" s="25"/>
      <c r="APK183" s="25"/>
      <c r="APL183" s="25"/>
      <c r="APM183" s="25"/>
      <c r="APN183" s="25"/>
      <c r="APO183" s="25"/>
      <c r="APP183" s="25"/>
      <c r="APQ183" s="25"/>
      <c r="APR183" s="25"/>
      <c r="APS183" s="25"/>
      <c r="APT183" s="25"/>
      <c r="APU183" s="25"/>
      <c r="APV183" s="25"/>
      <c r="APW183" s="25"/>
      <c r="APX183" s="25"/>
      <c r="APY183" s="25"/>
      <c r="APZ183" s="25"/>
      <c r="AQA183" s="25"/>
      <c r="AQB183" s="25"/>
      <c r="AQC183" s="25"/>
      <c r="AQD183" s="25"/>
      <c r="AQE183" s="25"/>
      <c r="AQF183" s="25"/>
      <c r="AQG183" s="25"/>
      <c r="AQH183" s="25"/>
      <c r="AQI183" s="25"/>
      <c r="AQJ183" s="25"/>
      <c r="AQK183" s="25"/>
      <c r="AQL183" s="25"/>
      <c r="AQM183" s="25"/>
      <c r="AQN183" s="25"/>
      <c r="AQO183" s="25"/>
      <c r="AQP183" s="25"/>
      <c r="AQQ183" s="25"/>
      <c r="AQR183" s="25"/>
      <c r="AQS183" s="25"/>
      <c r="AQT183" s="25"/>
      <c r="AQU183" s="25"/>
      <c r="AQV183" s="25"/>
      <c r="AQW183" s="25"/>
      <c r="AQX183" s="25"/>
      <c r="AQY183" s="25"/>
      <c r="AQZ183" s="25"/>
      <c r="ARA183" s="25"/>
      <c r="ARB183" s="25"/>
      <c r="ARC183" s="25"/>
      <c r="ARD183" s="25"/>
      <c r="ARE183" s="25"/>
      <c r="ARF183" s="25"/>
      <c r="ARG183" s="25"/>
      <c r="ARH183" s="25"/>
      <c r="ARI183" s="25"/>
      <c r="ARJ183" s="25"/>
      <c r="ARK183" s="25"/>
      <c r="ARL183" s="25"/>
      <c r="ARM183" s="25"/>
      <c r="ARN183" s="25"/>
      <c r="ARO183" s="25"/>
      <c r="ARP183" s="25"/>
      <c r="ARQ183" s="25"/>
      <c r="ARR183" s="25"/>
      <c r="ARS183" s="25"/>
      <c r="ART183" s="25"/>
      <c r="ARU183" s="25"/>
      <c r="ARV183" s="25"/>
      <c r="ARW183" s="25"/>
      <c r="ARX183" s="25"/>
      <c r="ARY183" s="25"/>
      <c r="ARZ183" s="25"/>
      <c r="ASA183" s="25"/>
      <c r="ASB183" s="25"/>
      <c r="ASC183" s="25"/>
      <c r="ASD183" s="25"/>
      <c r="ASE183" s="25"/>
      <c r="ASF183" s="25"/>
      <c r="ASG183" s="25"/>
      <c r="ASH183" s="25"/>
      <c r="ASI183" s="25"/>
      <c r="ASJ183" s="25"/>
      <c r="ASK183" s="25"/>
      <c r="ASL183" s="25"/>
      <c r="ASM183" s="25"/>
      <c r="ASN183" s="25"/>
      <c r="ASO183" s="25"/>
      <c r="ASP183" s="25"/>
      <c r="ASQ183" s="25"/>
      <c r="ASR183" s="25"/>
      <c r="ASS183" s="25"/>
      <c r="AST183" s="25"/>
      <c r="ASU183" s="25"/>
      <c r="ASV183" s="25"/>
      <c r="ASW183" s="25"/>
      <c r="ASX183" s="25"/>
      <c r="ASY183" s="25"/>
      <c r="ASZ183" s="25"/>
      <c r="ATA183" s="25"/>
      <c r="ATB183" s="25"/>
      <c r="ATC183" s="25"/>
      <c r="ATD183" s="25"/>
      <c r="ATE183" s="25"/>
      <c r="ATF183" s="25"/>
      <c r="ATG183" s="25"/>
      <c r="ATH183" s="25"/>
      <c r="ATI183" s="25"/>
      <c r="ATJ183" s="25"/>
      <c r="ATK183" s="25"/>
      <c r="ATL183" s="25"/>
      <c r="ATM183" s="25"/>
      <c r="ATN183" s="25"/>
      <c r="ATO183" s="25"/>
      <c r="ATP183" s="25"/>
      <c r="ATQ183" s="25"/>
      <c r="ATR183" s="25"/>
      <c r="ATS183" s="25"/>
      <c r="ATT183" s="25"/>
      <c r="ATU183" s="25"/>
      <c r="ATV183" s="25"/>
      <c r="ATW183" s="25"/>
      <c r="ATX183" s="25"/>
      <c r="ATY183" s="25"/>
      <c r="ATZ183" s="25"/>
      <c r="AUA183" s="25"/>
      <c r="AUB183" s="25"/>
      <c r="AUC183" s="25"/>
      <c r="AUD183" s="25"/>
      <c r="AUE183" s="25"/>
      <c r="AUF183" s="25"/>
      <c r="AUG183" s="25"/>
      <c r="AUH183" s="25"/>
      <c r="AUI183" s="25"/>
      <c r="AUJ183" s="25"/>
      <c r="AUK183" s="25"/>
      <c r="AUL183" s="25"/>
      <c r="AUM183" s="25"/>
      <c r="AUN183" s="25"/>
      <c r="AUO183" s="25"/>
      <c r="AUP183" s="25"/>
      <c r="AUQ183" s="25"/>
      <c r="AUR183" s="25"/>
      <c r="AUS183" s="25"/>
      <c r="AUT183" s="25"/>
      <c r="AUU183" s="25"/>
      <c r="AUV183" s="25"/>
      <c r="AUW183" s="25"/>
      <c r="AUX183" s="25"/>
      <c r="AUY183" s="25"/>
      <c r="AUZ183" s="25"/>
      <c r="AVA183" s="25"/>
      <c r="AVB183" s="25"/>
      <c r="AVC183" s="25"/>
      <c r="AVD183" s="25"/>
      <c r="AVE183" s="25"/>
      <c r="AVF183" s="25"/>
      <c r="AVG183" s="25"/>
      <c r="AVH183" s="25"/>
      <c r="AVI183" s="25"/>
      <c r="AVJ183" s="25"/>
      <c r="AVK183" s="25"/>
      <c r="AVL183" s="25"/>
      <c r="AVM183" s="25"/>
      <c r="AVN183" s="25"/>
      <c r="AVO183" s="25"/>
      <c r="AVP183" s="25"/>
      <c r="AVQ183" s="25"/>
      <c r="AVR183" s="25"/>
      <c r="AVS183" s="25"/>
      <c r="AVT183" s="25"/>
      <c r="AVU183" s="25"/>
      <c r="AVV183" s="25"/>
      <c r="AVW183" s="25"/>
      <c r="AVX183" s="25"/>
      <c r="AVY183" s="25"/>
      <c r="AVZ183" s="25"/>
      <c r="AWA183" s="25"/>
      <c r="AWB183" s="25"/>
      <c r="AWC183" s="25"/>
      <c r="AWD183" s="25"/>
      <c r="AWE183" s="25"/>
      <c r="AWF183" s="25"/>
      <c r="AWG183" s="25"/>
      <c r="AWH183" s="25"/>
      <c r="AWI183" s="25"/>
      <c r="AWJ183" s="25"/>
      <c r="AWK183" s="25"/>
      <c r="AWL183" s="25"/>
      <c r="AWM183" s="25"/>
      <c r="AWN183" s="25"/>
      <c r="AWO183" s="25"/>
      <c r="AWP183" s="25"/>
      <c r="AWQ183" s="25"/>
      <c r="AWR183" s="25"/>
      <c r="AWS183" s="25"/>
      <c r="AWT183" s="25"/>
      <c r="AWU183" s="25"/>
      <c r="AWV183" s="25"/>
      <c r="AWW183" s="25"/>
      <c r="AWX183" s="25"/>
      <c r="AWY183" s="25"/>
      <c r="AWZ183" s="25"/>
      <c r="AXA183" s="25"/>
      <c r="AXB183" s="25"/>
      <c r="AXC183" s="25"/>
      <c r="AXD183" s="25"/>
      <c r="AXE183" s="25"/>
      <c r="AXF183" s="25"/>
      <c r="AXG183" s="25"/>
      <c r="AXH183" s="25"/>
      <c r="AXI183" s="25"/>
      <c r="AXJ183" s="25"/>
      <c r="AXK183" s="25"/>
      <c r="AXL183" s="25"/>
      <c r="AXM183" s="25"/>
      <c r="AXN183" s="25"/>
      <c r="AXO183" s="25"/>
      <c r="AXP183" s="25"/>
      <c r="AXQ183" s="25"/>
      <c r="AXR183" s="25"/>
      <c r="AXS183" s="25"/>
      <c r="AXT183" s="25"/>
      <c r="AXU183" s="25"/>
      <c r="AXV183" s="25"/>
      <c r="AXW183" s="25"/>
      <c r="AXX183" s="25"/>
      <c r="AXY183" s="25"/>
      <c r="AXZ183" s="25"/>
      <c r="AYA183" s="25"/>
      <c r="AYB183" s="25"/>
      <c r="AYC183" s="25"/>
      <c r="AYD183" s="25"/>
      <c r="AYE183" s="25"/>
      <c r="AYF183" s="25"/>
      <c r="AYG183" s="25"/>
      <c r="AYH183" s="25"/>
      <c r="AYI183" s="25"/>
      <c r="AYJ183" s="25"/>
      <c r="AYK183" s="25"/>
      <c r="AYL183" s="25"/>
      <c r="AYM183" s="25"/>
      <c r="AYN183" s="25"/>
      <c r="AYO183" s="25"/>
      <c r="AYP183" s="25"/>
      <c r="AYQ183" s="25"/>
      <c r="AYR183" s="25"/>
      <c r="AYS183" s="25"/>
      <c r="AYT183" s="25"/>
      <c r="AYU183" s="25"/>
      <c r="AYV183" s="25"/>
      <c r="AYW183" s="25"/>
      <c r="AYX183" s="25"/>
      <c r="AYY183" s="25"/>
      <c r="AYZ183" s="25"/>
      <c r="AZA183" s="25"/>
      <c r="AZB183" s="25"/>
      <c r="AZC183" s="25"/>
      <c r="AZD183" s="25"/>
      <c r="AZE183" s="25"/>
      <c r="AZF183" s="25"/>
      <c r="AZG183" s="25"/>
      <c r="AZH183" s="25"/>
      <c r="AZI183" s="25"/>
      <c r="AZJ183" s="25"/>
      <c r="AZK183" s="25"/>
      <c r="AZL183" s="25"/>
      <c r="AZM183" s="25"/>
      <c r="AZN183" s="25"/>
      <c r="AZO183" s="25"/>
      <c r="AZP183" s="25"/>
      <c r="AZQ183" s="25"/>
      <c r="AZR183" s="25"/>
      <c r="AZS183" s="25"/>
      <c r="AZT183" s="25"/>
      <c r="AZU183" s="25"/>
      <c r="AZV183" s="25"/>
      <c r="AZW183" s="25"/>
      <c r="AZX183" s="25"/>
      <c r="AZY183" s="25"/>
      <c r="AZZ183" s="25"/>
      <c r="BAA183" s="25"/>
      <c r="BAB183" s="25"/>
      <c r="BAC183" s="25"/>
      <c r="BAD183" s="25"/>
      <c r="BAE183" s="25"/>
      <c r="BAF183" s="25"/>
      <c r="BAG183" s="25"/>
      <c r="BAH183" s="25"/>
      <c r="BAI183" s="25"/>
      <c r="BAJ183" s="25"/>
      <c r="BAK183" s="25"/>
      <c r="BAL183" s="25"/>
      <c r="BAM183" s="25"/>
      <c r="BAN183" s="25"/>
      <c r="BAO183" s="25"/>
      <c r="BAP183" s="25"/>
      <c r="BAQ183" s="25"/>
      <c r="BAR183" s="25"/>
      <c r="BAS183" s="25"/>
      <c r="BAT183" s="25"/>
      <c r="BAU183" s="25"/>
      <c r="BAV183" s="25"/>
      <c r="BAW183" s="25"/>
      <c r="BAX183" s="25"/>
      <c r="BAY183" s="25"/>
      <c r="BAZ183" s="25"/>
      <c r="BBA183" s="25"/>
      <c r="BBB183" s="25"/>
      <c r="BBC183" s="25"/>
      <c r="BBD183" s="25"/>
      <c r="BBE183" s="25"/>
      <c r="BBF183" s="25"/>
      <c r="BBG183" s="25"/>
      <c r="BBH183" s="25"/>
      <c r="BBI183" s="25"/>
      <c r="BBJ183" s="25"/>
      <c r="BBK183" s="25"/>
      <c r="BBL183" s="25"/>
      <c r="BBM183" s="25"/>
      <c r="BBN183" s="25"/>
      <c r="BBO183" s="25"/>
      <c r="BBP183" s="25"/>
      <c r="BBQ183" s="25"/>
      <c r="BBR183" s="25"/>
      <c r="BBS183" s="25"/>
      <c r="BBT183" s="25"/>
      <c r="BBU183" s="25"/>
      <c r="BBV183" s="25"/>
      <c r="BBW183" s="25"/>
      <c r="BBX183" s="25"/>
      <c r="BBY183" s="25"/>
      <c r="BBZ183" s="25"/>
      <c r="BCA183" s="25"/>
      <c r="BCB183" s="25"/>
      <c r="BCC183" s="25"/>
      <c r="BCD183" s="25"/>
      <c r="BCE183" s="25"/>
      <c r="BCF183" s="25"/>
      <c r="BCG183" s="25"/>
      <c r="BCH183" s="25"/>
      <c r="BCI183" s="25"/>
      <c r="BCJ183" s="25"/>
      <c r="BCK183" s="25"/>
      <c r="BCL183" s="25"/>
      <c r="BCM183" s="25"/>
      <c r="BCN183" s="25"/>
      <c r="BCO183" s="25"/>
      <c r="BCP183" s="25"/>
      <c r="BCQ183" s="25"/>
      <c r="BCR183" s="25"/>
      <c r="BCS183" s="25"/>
      <c r="BCT183" s="25"/>
      <c r="BCU183" s="25"/>
      <c r="BCV183" s="25"/>
      <c r="BCW183" s="25"/>
      <c r="BCX183" s="25"/>
      <c r="BCY183" s="25"/>
      <c r="BCZ183" s="25"/>
      <c r="BDA183" s="25"/>
      <c r="BDB183" s="25"/>
      <c r="BDC183" s="25"/>
      <c r="BDD183" s="25"/>
      <c r="BDE183" s="25"/>
      <c r="BDF183" s="25"/>
      <c r="BDG183" s="25"/>
      <c r="BDH183" s="25"/>
      <c r="BDI183" s="25"/>
      <c r="BDJ183" s="25"/>
      <c r="BDK183" s="25"/>
      <c r="BDL183" s="25"/>
      <c r="BDM183" s="25"/>
      <c r="BDN183" s="25"/>
      <c r="BDO183" s="25"/>
      <c r="BDP183" s="25"/>
      <c r="BDQ183" s="25"/>
      <c r="BDR183" s="25"/>
      <c r="BDS183" s="25"/>
      <c r="BDT183" s="25"/>
      <c r="BDU183" s="25"/>
      <c r="BDV183" s="25"/>
      <c r="BDW183" s="25"/>
      <c r="BDX183" s="25"/>
      <c r="BDY183" s="25"/>
      <c r="BDZ183" s="25"/>
      <c r="BEA183" s="25"/>
      <c r="BEB183" s="25"/>
      <c r="BEC183" s="25"/>
      <c r="BED183" s="25"/>
      <c r="BEE183" s="25"/>
      <c r="BEF183" s="25"/>
      <c r="BEG183" s="25"/>
      <c r="BEH183" s="25"/>
      <c r="BEI183" s="25"/>
      <c r="BEJ183" s="25"/>
      <c r="BEK183" s="25"/>
      <c r="BEL183" s="25"/>
      <c r="BEM183" s="25"/>
      <c r="BEN183" s="25"/>
      <c r="BEO183" s="25"/>
      <c r="BEP183" s="25"/>
      <c r="BEQ183" s="25"/>
      <c r="BER183" s="25"/>
      <c r="BES183" s="25"/>
      <c r="BET183" s="25"/>
      <c r="BEU183" s="25"/>
      <c r="BEV183" s="25"/>
      <c r="BEW183" s="25"/>
      <c r="BEX183" s="25"/>
      <c r="BEY183" s="25"/>
      <c r="BEZ183" s="25"/>
      <c r="BFA183" s="25"/>
      <c r="BFB183" s="25"/>
      <c r="BFC183" s="25"/>
      <c r="BFD183" s="25"/>
      <c r="BFE183" s="25"/>
      <c r="BFF183" s="25"/>
      <c r="BFG183" s="25"/>
      <c r="BFH183" s="25"/>
      <c r="BFI183" s="25"/>
      <c r="BFJ183" s="25"/>
      <c r="BFK183" s="25"/>
      <c r="BFL183" s="25"/>
      <c r="BFM183" s="25"/>
      <c r="BFN183" s="25"/>
      <c r="BFO183" s="25"/>
      <c r="BFP183" s="25"/>
      <c r="BFQ183" s="25"/>
      <c r="BFR183" s="25"/>
      <c r="BFS183" s="25"/>
      <c r="BFT183" s="25"/>
      <c r="BFU183" s="25"/>
      <c r="BFV183" s="25"/>
      <c r="BFW183" s="25"/>
      <c r="BFX183" s="25"/>
      <c r="BFY183" s="25"/>
      <c r="BFZ183" s="25"/>
      <c r="BGA183" s="25"/>
      <c r="BGB183" s="25"/>
      <c r="BGC183" s="25"/>
      <c r="BGD183" s="25"/>
      <c r="BGE183" s="25"/>
      <c r="BGF183" s="25"/>
      <c r="BGG183" s="25"/>
      <c r="BGH183" s="25"/>
      <c r="BGI183" s="25"/>
      <c r="BGJ183" s="25"/>
      <c r="BGK183" s="25"/>
      <c r="BGL183" s="25"/>
      <c r="BGM183" s="25"/>
      <c r="BGN183" s="25"/>
      <c r="BGO183" s="25"/>
      <c r="BGP183" s="25"/>
      <c r="BGQ183" s="25"/>
      <c r="BGR183" s="25"/>
      <c r="BGS183" s="25"/>
      <c r="BGT183" s="25"/>
      <c r="BGU183" s="25"/>
      <c r="BGV183" s="25"/>
      <c r="BGW183" s="25"/>
      <c r="BGX183" s="25"/>
      <c r="BGY183" s="25"/>
      <c r="BGZ183" s="25"/>
      <c r="BHA183" s="25"/>
      <c r="BHB183" s="25"/>
      <c r="BHC183" s="25"/>
      <c r="BHD183" s="25"/>
      <c r="BHE183" s="25"/>
      <c r="BHF183" s="25"/>
      <c r="BHG183" s="25"/>
      <c r="BHH183" s="25"/>
      <c r="BHI183" s="25"/>
      <c r="BHJ183" s="25"/>
      <c r="BHK183" s="25"/>
      <c r="BHL183" s="25"/>
      <c r="BHM183" s="25"/>
      <c r="BHN183" s="25"/>
      <c r="BHO183" s="25"/>
      <c r="BHP183" s="25"/>
      <c r="BHQ183" s="25"/>
      <c r="BHR183" s="25"/>
      <c r="BHS183" s="25"/>
      <c r="BHT183" s="25"/>
      <c r="BHU183" s="25"/>
      <c r="BHV183" s="25"/>
      <c r="BHW183" s="25"/>
      <c r="BHX183" s="25"/>
      <c r="BHY183" s="25"/>
      <c r="BHZ183" s="25"/>
      <c r="BIA183" s="25"/>
      <c r="BIB183" s="25"/>
      <c r="BIC183" s="25"/>
      <c r="BID183" s="25"/>
      <c r="BIE183" s="25"/>
      <c r="BIF183" s="25"/>
      <c r="BIG183" s="25"/>
      <c r="BIH183" s="25"/>
      <c r="BII183" s="25"/>
      <c r="BIJ183" s="25"/>
      <c r="BIK183" s="25"/>
      <c r="BIL183" s="25"/>
      <c r="BIM183" s="25"/>
      <c r="BIN183" s="25"/>
      <c r="BIO183" s="25"/>
      <c r="BIP183" s="25"/>
      <c r="BIQ183" s="25"/>
      <c r="BIR183" s="25"/>
      <c r="BIS183" s="25"/>
      <c r="BIT183" s="25"/>
      <c r="BIU183" s="25"/>
      <c r="BIV183" s="25"/>
      <c r="BIW183" s="25"/>
      <c r="BIX183" s="25"/>
      <c r="BIY183" s="25"/>
      <c r="BIZ183" s="25"/>
      <c r="BJA183" s="25"/>
      <c r="BJB183" s="25"/>
      <c r="BJC183" s="25"/>
      <c r="BJD183" s="25"/>
      <c r="BJE183" s="25"/>
      <c r="BJF183" s="25"/>
      <c r="BJG183" s="25"/>
      <c r="BJH183" s="25"/>
      <c r="BJI183" s="25"/>
      <c r="BJJ183" s="25"/>
      <c r="BJK183" s="25"/>
      <c r="BJL183" s="25"/>
      <c r="BJM183" s="25"/>
      <c r="BJN183" s="25"/>
      <c r="BJO183" s="25"/>
      <c r="BJP183" s="25"/>
      <c r="BJQ183" s="25"/>
      <c r="BJR183" s="25"/>
      <c r="BJS183" s="25"/>
      <c r="BJT183" s="25"/>
      <c r="BJU183" s="25"/>
      <c r="BJV183" s="25"/>
      <c r="BJW183" s="25"/>
      <c r="BJX183" s="25"/>
      <c r="BJY183" s="25"/>
      <c r="BJZ183" s="25"/>
      <c r="BKA183" s="25"/>
      <c r="BKB183" s="25"/>
      <c r="BKC183" s="25"/>
      <c r="BKD183" s="25"/>
      <c r="BKE183" s="25"/>
      <c r="BKF183" s="25"/>
      <c r="BKG183" s="25"/>
      <c r="BKH183" s="25"/>
      <c r="BKI183" s="25"/>
      <c r="BKJ183" s="25"/>
      <c r="BKK183" s="25"/>
      <c r="BKL183" s="25"/>
      <c r="BKM183" s="25"/>
      <c r="BKN183" s="25"/>
      <c r="BKO183" s="25"/>
      <c r="BKP183" s="25"/>
      <c r="BKQ183" s="25"/>
      <c r="BKR183" s="25"/>
      <c r="BKS183" s="25"/>
      <c r="BKT183" s="25"/>
      <c r="BKU183" s="25"/>
      <c r="BKV183" s="25"/>
      <c r="BKW183" s="25"/>
      <c r="BKX183" s="25"/>
      <c r="BKY183" s="25"/>
      <c r="BKZ183" s="25"/>
      <c r="BLA183" s="25"/>
      <c r="BLB183" s="25"/>
      <c r="BLC183" s="25"/>
      <c r="BLD183" s="25"/>
      <c r="BLE183" s="25"/>
      <c r="BLF183" s="25"/>
      <c r="BLG183" s="25"/>
      <c r="BLH183" s="25"/>
      <c r="BLI183" s="25"/>
      <c r="BLJ183" s="25"/>
      <c r="BLK183" s="25"/>
      <c r="BLL183" s="25"/>
      <c r="BLM183" s="25"/>
      <c r="BLN183" s="25"/>
      <c r="BLO183" s="25"/>
      <c r="BLP183" s="25"/>
      <c r="BLQ183" s="25"/>
      <c r="BLR183" s="25"/>
      <c r="BLS183" s="25"/>
      <c r="BLT183" s="25"/>
      <c r="BLU183" s="25"/>
      <c r="BLV183" s="25"/>
      <c r="BLW183" s="25"/>
      <c r="BLX183" s="25"/>
      <c r="BLY183" s="25"/>
      <c r="BLZ183" s="25"/>
      <c r="BMA183" s="25"/>
      <c r="BMB183" s="25"/>
      <c r="BMC183" s="25"/>
      <c r="BMD183" s="25"/>
      <c r="BME183" s="25"/>
      <c r="BMF183" s="25"/>
      <c r="BMG183" s="25"/>
      <c r="BMH183" s="25"/>
      <c r="BMI183" s="25"/>
      <c r="BMJ183" s="25"/>
      <c r="BMK183" s="25"/>
      <c r="BML183" s="25"/>
      <c r="BMM183" s="25"/>
      <c r="BMN183" s="25"/>
      <c r="BMO183" s="25"/>
      <c r="BMP183" s="25"/>
      <c r="BMQ183" s="25"/>
      <c r="BMR183" s="25"/>
      <c r="BMS183" s="25"/>
      <c r="BMT183" s="25"/>
      <c r="BMU183" s="25"/>
      <c r="BMV183" s="25"/>
      <c r="BMW183" s="25"/>
      <c r="BMX183" s="25"/>
      <c r="BMY183" s="25"/>
      <c r="BMZ183" s="25"/>
      <c r="BNA183" s="25"/>
      <c r="BNB183" s="25"/>
      <c r="BNC183" s="25"/>
      <c r="BND183" s="25"/>
      <c r="BNE183" s="25"/>
      <c r="BNF183" s="25"/>
      <c r="BNG183" s="25"/>
      <c r="BNH183" s="25"/>
      <c r="BNI183" s="25"/>
      <c r="BNJ183" s="25"/>
      <c r="BNK183" s="25"/>
      <c r="BNL183" s="25"/>
      <c r="BNM183" s="25"/>
      <c r="BNN183" s="25"/>
      <c r="BNO183" s="25"/>
      <c r="BNP183" s="25"/>
      <c r="BNQ183" s="25"/>
      <c r="BNR183" s="25"/>
      <c r="BNS183" s="25"/>
      <c r="BNT183" s="25"/>
      <c r="BNU183" s="25"/>
      <c r="BNV183" s="25"/>
      <c r="BNW183" s="25"/>
      <c r="BNX183" s="25"/>
      <c r="BNY183" s="25"/>
      <c r="BNZ183" s="25"/>
      <c r="BOA183" s="25"/>
      <c r="BOB183" s="25"/>
      <c r="BOC183" s="25"/>
      <c r="BOD183" s="25"/>
      <c r="BOE183" s="25"/>
      <c r="BOF183" s="25"/>
      <c r="BOG183" s="25"/>
      <c r="BOH183" s="25"/>
      <c r="BOI183" s="25"/>
      <c r="BOJ183" s="25"/>
      <c r="BOK183" s="25"/>
      <c r="BOL183" s="25"/>
      <c r="BOM183" s="25"/>
      <c r="BON183" s="25"/>
      <c r="BOO183" s="25"/>
      <c r="BOP183" s="25"/>
      <c r="BOQ183" s="25"/>
      <c r="BOR183" s="25"/>
      <c r="BOS183" s="25"/>
      <c r="BOT183" s="25"/>
      <c r="BOU183" s="25"/>
      <c r="BOV183" s="25"/>
      <c r="BOW183" s="25"/>
      <c r="BOX183" s="25"/>
      <c r="BOY183" s="25"/>
      <c r="BOZ183" s="25"/>
      <c r="BPA183" s="25"/>
      <c r="BPB183" s="25"/>
      <c r="BPC183" s="25"/>
      <c r="BPD183" s="25"/>
      <c r="BPE183" s="25"/>
      <c r="BPF183" s="25"/>
      <c r="BPG183" s="25"/>
      <c r="BPH183" s="25"/>
      <c r="BPI183" s="25"/>
      <c r="BPJ183" s="25"/>
      <c r="BPK183" s="25"/>
      <c r="BPL183" s="25"/>
      <c r="BPM183" s="25"/>
      <c r="BPN183" s="25"/>
      <c r="BPO183" s="25"/>
      <c r="BPP183" s="25"/>
      <c r="BPQ183" s="25"/>
      <c r="BPR183" s="25"/>
      <c r="BPS183" s="25"/>
      <c r="BPT183" s="25"/>
      <c r="BPU183" s="25"/>
      <c r="BPV183" s="25"/>
      <c r="BPW183" s="25"/>
      <c r="BPX183" s="25"/>
      <c r="BPY183" s="25"/>
      <c r="BPZ183" s="25"/>
      <c r="BQA183" s="25"/>
      <c r="BQB183" s="25"/>
      <c r="BQC183" s="25"/>
      <c r="BQD183" s="25"/>
      <c r="BQE183" s="25"/>
      <c r="BQF183" s="25"/>
      <c r="BQG183" s="25"/>
      <c r="BQH183" s="25"/>
      <c r="BQI183" s="25"/>
      <c r="BQJ183" s="25"/>
      <c r="BQK183" s="25"/>
      <c r="BQL183" s="25"/>
      <c r="BQM183" s="25"/>
      <c r="BQN183" s="25"/>
      <c r="BQO183" s="25"/>
      <c r="BQP183" s="25"/>
      <c r="BQQ183" s="25"/>
      <c r="BQR183" s="25"/>
      <c r="BQS183" s="25"/>
      <c r="BQT183" s="25"/>
      <c r="BQU183" s="25"/>
      <c r="BQV183" s="25"/>
      <c r="BQW183" s="25"/>
      <c r="BQX183" s="25"/>
      <c r="BQY183" s="25"/>
      <c r="BQZ183" s="25"/>
      <c r="BRA183" s="25"/>
      <c r="BRB183" s="25"/>
      <c r="BRC183" s="25"/>
      <c r="BRD183" s="25"/>
      <c r="BRE183" s="25"/>
      <c r="BRF183" s="25"/>
      <c r="BRG183" s="25"/>
      <c r="BRH183" s="25"/>
      <c r="BRI183" s="25"/>
      <c r="BRJ183" s="25"/>
      <c r="BRK183" s="25"/>
      <c r="BRL183" s="25"/>
      <c r="BRM183" s="25"/>
      <c r="BRN183" s="25"/>
      <c r="BRO183" s="25"/>
      <c r="BRP183" s="25"/>
      <c r="BRQ183" s="25"/>
      <c r="BRR183" s="25"/>
      <c r="BRS183" s="25"/>
      <c r="BRT183" s="25"/>
      <c r="BRU183" s="25"/>
      <c r="BRV183" s="25"/>
      <c r="BRW183" s="25"/>
      <c r="BRX183" s="25"/>
      <c r="BRY183" s="25"/>
      <c r="BRZ183" s="25"/>
      <c r="BSA183" s="25"/>
      <c r="BSB183" s="25"/>
      <c r="BSC183" s="25"/>
      <c r="BSD183" s="25"/>
      <c r="BSE183" s="25"/>
      <c r="BSF183" s="25"/>
      <c r="BSG183" s="25"/>
      <c r="BSH183" s="25"/>
      <c r="BSI183" s="25"/>
      <c r="BSJ183" s="25"/>
      <c r="BSK183" s="25"/>
      <c r="BSL183" s="25"/>
      <c r="BSM183" s="25"/>
      <c r="BSN183" s="25"/>
      <c r="BSO183" s="25"/>
      <c r="BSP183" s="25"/>
      <c r="BSQ183" s="25"/>
      <c r="BSR183" s="25"/>
      <c r="BSS183" s="25"/>
      <c r="BST183" s="25"/>
      <c r="BSU183" s="25"/>
      <c r="BSV183" s="25"/>
      <c r="BSW183" s="25"/>
      <c r="BSX183" s="25"/>
      <c r="BSY183" s="25"/>
      <c r="BSZ183" s="25"/>
      <c r="BTA183" s="25"/>
      <c r="BTB183" s="25"/>
      <c r="BTC183" s="25"/>
      <c r="BTD183" s="25"/>
      <c r="BTE183" s="25"/>
      <c r="BTF183" s="25"/>
      <c r="BTG183" s="25"/>
      <c r="BTH183" s="25"/>
      <c r="BTI183" s="25"/>
      <c r="BTJ183" s="25"/>
      <c r="BTK183" s="25"/>
      <c r="BTL183" s="25"/>
      <c r="BTM183" s="25"/>
      <c r="BTN183" s="25"/>
      <c r="BTO183" s="25"/>
      <c r="BTP183" s="25"/>
      <c r="BTQ183" s="25"/>
      <c r="BTR183" s="25"/>
      <c r="BTS183" s="25"/>
      <c r="BTT183" s="25"/>
      <c r="BTU183" s="25"/>
      <c r="BTV183" s="25"/>
      <c r="BTW183" s="25"/>
      <c r="BTX183" s="25"/>
      <c r="BTY183" s="25"/>
      <c r="BTZ183" s="25"/>
      <c r="BUA183" s="25"/>
      <c r="BUB183" s="25"/>
      <c r="BUC183" s="25"/>
      <c r="BUD183" s="25"/>
      <c r="BUE183" s="25"/>
      <c r="BUF183" s="25"/>
      <c r="BUG183" s="25"/>
      <c r="BUH183" s="25"/>
      <c r="BUI183" s="25"/>
      <c r="BUJ183" s="25"/>
      <c r="BUK183" s="25"/>
      <c r="BUL183" s="25"/>
      <c r="BUM183" s="25"/>
      <c r="BUN183" s="25"/>
      <c r="BUO183" s="25"/>
      <c r="BUP183" s="25"/>
      <c r="BUQ183" s="25"/>
      <c r="BUR183" s="25"/>
      <c r="BUS183" s="25"/>
      <c r="BUT183" s="25"/>
      <c r="BUU183" s="25"/>
      <c r="BUV183" s="25"/>
      <c r="BUW183" s="25"/>
      <c r="BUX183" s="25"/>
      <c r="BUY183" s="25"/>
      <c r="BUZ183" s="25"/>
      <c r="BVA183" s="25"/>
      <c r="BVB183" s="25"/>
      <c r="BVC183" s="25"/>
      <c r="BVD183" s="25"/>
      <c r="BVE183" s="25"/>
      <c r="BVF183" s="25"/>
      <c r="BVG183" s="25"/>
      <c r="BVH183" s="25"/>
      <c r="BVI183" s="25"/>
      <c r="BVJ183" s="25"/>
      <c r="BVK183" s="25"/>
      <c r="BVL183" s="25"/>
      <c r="BVM183" s="25"/>
      <c r="BVN183" s="25"/>
      <c r="BVO183" s="25"/>
      <c r="BVP183" s="25"/>
      <c r="BVQ183" s="25"/>
      <c r="BVR183" s="25"/>
      <c r="BVS183" s="25"/>
      <c r="BVT183" s="25"/>
      <c r="BVU183" s="25"/>
      <c r="BVV183" s="25"/>
      <c r="BVW183" s="25"/>
      <c r="BVX183" s="25"/>
      <c r="BVY183" s="25"/>
      <c r="BVZ183" s="25"/>
      <c r="BWA183" s="25"/>
      <c r="BWB183" s="25"/>
      <c r="BWC183" s="25"/>
      <c r="BWD183" s="25"/>
      <c r="BWE183" s="25"/>
      <c r="BWF183" s="25"/>
      <c r="BWG183" s="25"/>
      <c r="BWH183" s="25"/>
      <c r="BWI183" s="25"/>
      <c r="BWJ183" s="25"/>
      <c r="BWK183" s="25"/>
      <c r="BWL183" s="25"/>
      <c r="BWM183" s="25"/>
      <c r="BWN183" s="25"/>
      <c r="BWO183" s="25"/>
      <c r="BWP183" s="25"/>
      <c r="BWQ183" s="25"/>
      <c r="BWR183" s="25"/>
      <c r="BWS183" s="25"/>
      <c r="BWT183" s="25"/>
      <c r="BWU183" s="25"/>
      <c r="BWV183" s="25"/>
      <c r="BWW183" s="25"/>
      <c r="BWX183" s="25"/>
      <c r="BWY183" s="25"/>
      <c r="BWZ183" s="25"/>
      <c r="BXA183" s="25"/>
      <c r="BXB183" s="25"/>
      <c r="BXC183" s="25"/>
      <c r="BXD183" s="25"/>
      <c r="BXE183" s="25"/>
      <c r="BXF183" s="25"/>
      <c r="BXG183" s="25"/>
      <c r="BXH183" s="25"/>
      <c r="BXI183" s="25"/>
      <c r="BXJ183" s="25"/>
      <c r="BXK183" s="25"/>
      <c r="BXL183" s="25"/>
      <c r="BXM183" s="25"/>
      <c r="BXN183" s="25"/>
      <c r="BXO183" s="25"/>
      <c r="BXP183" s="25"/>
      <c r="BXQ183" s="25"/>
      <c r="BXR183" s="25"/>
      <c r="BXS183" s="25"/>
      <c r="BXT183" s="25"/>
      <c r="BXU183" s="25"/>
      <c r="BXV183" s="25"/>
      <c r="BXW183" s="25"/>
      <c r="BXX183" s="25"/>
      <c r="BXY183" s="25"/>
      <c r="BXZ183" s="25"/>
      <c r="BYA183" s="25"/>
      <c r="BYB183" s="25"/>
      <c r="BYC183" s="25"/>
      <c r="BYD183" s="25"/>
      <c r="BYE183" s="25"/>
      <c r="BYF183" s="25"/>
      <c r="BYG183" s="25"/>
      <c r="BYH183" s="25"/>
      <c r="BYI183" s="25"/>
      <c r="BYJ183" s="25"/>
      <c r="BYK183" s="25"/>
      <c r="BYL183" s="25"/>
      <c r="BYM183" s="25"/>
      <c r="BYN183" s="25"/>
      <c r="BYO183" s="25"/>
      <c r="BYP183" s="25"/>
      <c r="BYQ183" s="25"/>
      <c r="BYR183" s="25"/>
      <c r="BYS183" s="25"/>
      <c r="BYT183" s="25"/>
      <c r="BYU183" s="25"/>
      <c r="BYV183" s="25"/>
      <c r="BYW183" s="25"/>
      <c r="BYX183" s="25"/>
      <c r="BYY183" s="25"/>
      <c r="BYZ183" s="25"/>
      <c r="BZA183" s="25"/>
      <c r="BZB183" s="25"/>
      <c r="BZC183" s="25"/>
      <c r="BZD183" s="25"/>
      <c r="BZE183" s="25"/>
      <c r="BZF183" s="25"/>
      <c r="BZG183" s="25"/>
      <c r="BZH183" s="25"/>
      <c r="BZI183" s="25"/>
      <c r="BZJ183" s="25"/>
      <c r="BZK183" s="25"/>
      <c r="BZL183" s="25"/>
      <c r="BZM183" s="25"/>
      <c r="BZN183" s="25"/>
      <c r="BZO183" s="25"/>
      <c r="BZP183" s="25"/>
      <c r="BZQ183" s="25"/>
      <c r="BZR183" s="25"/>
      <c r="BZS183" s="25"/>
      <c r="BZT183" s="25"/>
      <c r="BZU183" s="25"/>
      <c r="BZV183" s="25"/>
      <c r="BZW183" s="25"/>
      <c r="BZX183" s="25"/>
      <c r="BZY183" s="25"/>
      <c r="BZZ183" s="25"/>
      <c r="CAA183" s="25"/>
      <c r="CAB183" s="25"/>
      <c r="CAC183" s="25"/>
      <c r="CAD183" s="25"/>
      <c r="CAE183" s="25"/>
      <c r="CAF183" s="25"/>
      <c r="CAG183" s="25"/>
      <c r="CAH183" s="25"/>
      <c r="CAI183" s="25"/>
      <c r="CAJ183" s="25"/>
      <c r="CAK183" s="25"/>
      <c r="CAL183" s="25"/>
      <c r="CAM183" s="25"/>
      <c r="CAN183" s="25"/>
      <c r="CAO183" s="25"/>
      <c r="CAP183" s="25"/>
      <c r="CAQ183" s="25"/>
      <c r="CAR183" s="25"/>
      <c r="CAS183" s="25"/>
      <c r="CAT183" s="25"/>
      <c r="CAU183" s="25"/>
      <c r="CAV183" s="25"/>
      <c r="CAW183" s="25"/>
      <c r="CAX183" s="25"/>
      <c r="CAY183" s="25"/>
    </row>
    <row r="184" spans="2:2079" s="24" customFormat="1" hidden="1" x14ac:dyDescent="0.25">
      <c r="B184" s="226" t="s">
        <v>110</v>
      </c>
      <c r="C184" s="127"/>
      <c r="D184" s="54">
        <f>D182-D183</f>
        <v>18962002.229999997</v>
      </c>
      <c r="E184" s="54">
        <f t="shared" ref="E184:M184" si="66">E182-E183</f>
        <v>4612145.57</v>
      </c>
      <c r="F184" s="54">
        <f t="shared" si="66"/>
        <v>11347336.279999997</v>
      </c>
      <c r="G184" s="54">
        <f t="shared" si="66"/>
        <v>182038</v>
      </c>
      <c r="H184" s="54">
        <f t="shared" si="66"/>
        <v>0</v>
      </c>
      <c r="I184" s="54">
        <f t="shared" si="66"/>
        <v>25274986.27</v>
      </c>
      <c r="J184" s="54">
        <f t="shared" si="66"/>
        <v>5759738.3999999985</v>
      </c>
      <c r="K184" s="54">
        <f t="shared" si="66"/>
        <v>19996811.810000002</v>
      </c>
      <c r="L184" s="54">
        <f t="shared" si="66"/>
        <v>6263882.4499999993</v>
      </c>
      <c r="M184" s="54">
        <f t="shared" si="66"/>
        <v>1600</v>
      </c>
      <c r="N184" s="8">
        <f t="shared" si="65"/>
        <v>92400541.010000005</v>
      </c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  <c r="IV184" s="25"/>
      <c r="IW184" s="25"/>
      <c r="IX184" s="25"/>
      <c r="IY184" s="25"/>
      <c r="IZ184" s="25"/>
      <c r="JA184" s="25"/>
      <c r="JB184" s="25"/>
      <c r="JC184" s="25"/>
      <c r="JD184" s="25"/>
      <c r="JE184" s="25"/>
      <c r="JF184" s="25"/>
      <c r="JG184" s="25"/>
      <c r="JH184" s="25"/>
      <c r="JI184" s="25"/>
      <c r="JJ184" s="25"/>
      <c r="JK184" s="25"/>
      <c r="JL184" s="25"/>
      <c r="JM184" s="25"/>
      <c r="JN184" s="25"/>
      <c r="JO184" s="25"/>
      <c r="JP184" s="25"/>
      <c r="JQ184" s="25"/>
      <c r="JR184" s="25"/>
      <c r="JS184" s="25"/>
      <c r="JT184" s="25"/>
      <c r="JU184" s="25"/>
      <c r="JV184" s="25"/>
      <c r="JW184" s="25"/>
      <c r="JX184" s="25"/>
      <c r="JY184" s="25"/>
      <c r="JZ184" s="25"/>
      <c r="KA184" s="25"/>
      <c r="KB184" s="25"/>
      <c r="KC184" s="25"/>
      <c r="KD184" s="25"/>
      <c r="KE184" s="25"/>
      <c r="KF184" s="25"/>
      <c r="KG184" s="25"/>
      <c r="KH184" s="25"/>
      <c r="KI184" s="25"/>
      <c r="KJ184" s="25"/>
      <c r="KK184" s="25"/>
      <c r="KL184" s="25"/>
      <c r="KM184" s="25"/>
      <c r="KN184" s="25"/>
      <c r="KO184" s="25"/>
      <c r="KP184" s="25"/>
      <c r="KQ184" s="25"/>
      <c r="KR184" s="25"/>
      <c r="KS184" s="25"/>
      <c r="KT184" s="25"/>
      <c r="KU184" s="25"/>
      <c r="KV184" s="25"/>
      <c r="KW184" s="25"/>
      <c r="KX184" s="25"/>
      <c r="KY184" s="25"/>
      <c r="KZ184" s="25"/>
      <c r="LA184" s="25"/>
      <c r="LB184" s="25"/>
      <c r="LC184" s="25"/>
      <c r="LD184" s="25"/>
      <c r="LE184" s="25"/>
      <c r="LF184" s="25"/>
      <c r="LG184" s="25"/>
      <c r="LH184" s="25"/>
      <c r="LI184" s="25"/>
      <c r="LJ184" s="25"/>
      <c r="LK184" s="25"/>
      <c r="LL184" s="25"/>
      <c r="LM184" s="25"/>
      <c r="LN184" s="25"/>
      <c r="LO184" s="25"/>
      <c r="LP184" s="25"/>
      <c r="LQ184" s="25"/>
      <c r="LR184" s="25"/>
      <c r="LS184" s="25"/>
      <c r="LT184" s="25"/>
      <c r="LU184" s="25"/>
      <c r="LV184" s="25"/>
      <c r="LW184" s="25"/>
      <c r="LX184" s="25"/>
      <c r="LY184" s="25"/>
      <c r="LZ184" s="25"/>
      <c r="MA184" s="25"/>
      <c r="MB184" s="25"/>
      <c r="MC184" s="25"/>
      <c r="MD184" s="25"/>
      <c r="ME184" s="25"/>
      <c r="MF184" s="25"/>
      <c r="MG184" s="25"/>
      <c r="MH184" s="25"/>
      <c r="MI184" s="25"/>
      <c r="MJ184" s="25"/>
      <c r="MK184" s="25"/>
      <c r="ML184" s="25"/>
      <c r="MM184" s="25"/>
      <c r="MN184" s="25"/>
      <c r="MO184" s="25"/>
      <c r="MP184" s="25"/>
      <c r="MQ184" s="25"/>
      <c r="MR184" s="25"/>
      <c r="MS184" s="25"/>
      <c r="MT184" s="25"/>
      <c r="MU184" s="25"/>
      <c r="MV184" s="25"/>
      <c r="MW184" s="25"/>
      <c r="MX184" s="25"/>
      <c r="MY184" s="25"/>
      <c r="MZ184" s="25"/>
      <c r="NA184" s="25"/>
      <c r="NB184" s="25"/>
      <c r="NC184" s="25"/>
      <c r="ND184" s="25"/>
      <c r="NE184" s="25"/>
      <c r="NF184" s="25"/>
      <c r="NG184" s="25"/>
      <c r="NH184" s="25"/>
      <c r="NI184" s="25"/>
      <c r="NJ184" s="25"/>
      <c r="NK184" s="25"/>
      <c r="NL184" s="25"/>
      <c r="NM184" s="25"/>
      <c r="NN184" s="25"/>
      <c r="NO184" s="25"/>
      <c r="NP184" s="25"/>
      <c r="NQ184" s="25"/>
      <c r="NR184" s="25"/>
      <c r="NS184" s="25"/>
      <c r="NT184" s="25"/>
      <c r="NU184" s="25"/>
      <c r="NV184" s="25"/>
      <c r="NW184" s="25"/>
      <c r="NX184" s="25"/>
      <c r="NY184" s="25"/>
      <c r="NZ184" s="25"/>
      <c r="OA184" s="25"/>
      <c r="OB184" s="25"/>
      <c r="OC184" s="25"/>
      <c r="OD184" s="25"/>
      <c r="OE184" s="25"/>
      <c r="OF184" s="25"/>
      <c r="OG184" s="25"/>
      <c r="OH184" s="25"/>
      <c r="OI184" s="25"/>
      <c r="OJ184" s="25"/>
      <c r="OK184" s="25"/>
      <c r="OL184" s="25"/>
      <c r="OM184" s="25"/>
      <c r="ON184" s="25"/>
      <c r="OO184" s="25"/>
      <c r="OP184" s="25"/>
      <c r="OQ184" s="25"/>
      <c r="OR184" s="25"/>
      <c r="OS184" s="25"/>
      <c r="OT184" s="25"/>
      <c r="OU184" s="25"/>
      <c r="OV184" s="25"/>
      <c r="OW184" s="25"/>
      <c r="OX184" s="25"/>
      <c r="OY184" s="25"/>
      <c r="OZ184" s="25"/>
      <c r="PA184" s="25"/>
      <c r="PB184" s="25"/>
      <c r="PC184" s="25"/>
      <c r="PD184" s="25"/>
      <c r="PE184" s="25"/>
      <c r="PF184" s="25"/>
      <c r="PG184" s="25"/>
      <c r="PH184" s="25"/>
      <c r="PI184" s="25"/>
      <c r="PJ184" s="25"/>
      <c r="PK184" s="25"/>
      <c r="PL184" s="25"/>
      <c r="PM184" s="25"/>
      <c r="PN184" s="25"/>
      <c r="PO184" s="25"/>
      <c r="PP184" s="25"/>
      <c r="PQ184" s="25"/>
      <c r="PR184" s="25"/>
      <c r="PS184" s="25"/>
      <c r="PT184" s="25"/>
      <c r="PU184" s="25"/>
      <c r="PV184" s="25"/>
      <c r="PW184" s="25"/>
      <c r="PX184" s="25"/>
      <c r="PY184" s="25"/>
      <c r="PZ184" s="25"/>
      <c r="QA184" s="25"/>
      <c r="QB184" s="25"/>
      <c r="QC184" s="25"/>
      <c r="QD184" s="25"/>
      <c r="QE184" s="25"/>
      <c r="QF184" s="25"/>
      <c r="QG184" s="25"/>
      <c r="QH184" s="25"/>
      <c r="QI184" s="25"/>
      <c r="QJ184" s="25"/>
      <c r="QK184" s="25"/>
      <c r="QL184" s="25"/>
      <c r="QM184" s="25"/>
      <c r="QN184" s="25"/>
      <c r="QO184" s="25"/>
      <c r="QP184" s="25"/>
      <c r="QQ184" s="25"/>
      <c r="QR184" s="25"/>
      <c r="QS184" s="25"/>
      <c r="QT184" s="25"/>
      <c r="QU184" s="25"/>
      <c r="QV184" s="25"/>
      <c r="QW184" s="25"/>
      <c r="QX184" s="25"/>
      <c r="QY184" s="25"/>
      <c r="QZ184" s="25"/>
      <c r="RA184" s="25"/>
      <c r="RB184" s="25"/>
      <c r="RC184" s="25"/>
      <c r="RD184" s="25"/>
      <c r="RE184" s="25"/>
      <c r="RF184" s="25"/>
      <c r="RG184" s="25"/>
      <c r="RH184" s="25"/>
      <c r="RI184" s="25"/>
      <c r="RJ184" s="25"/>
      <c r="RK184" s="25"/>
      <c r="RL184" s="25"/>
      <c r="RM184" s="25"/>
      <c r="RN184" s="25"/>
      <c r="RO184" s="25"/>
      <c r="RP184" s="25"/>
      <c r="RQ184" s="25"/>
      <c r="RR184" s="25"/>
      <c r="RS184" s="25"/>
      <c r="RT184" s="25"/>
      <c r="RU184" s="25"/>
      <c r="RV184" s="25"/>
      <c r="RW184" s="25"/>
      <c r="RX184" s="25"/>
      <c r="RY184" s="25"/>
      <c r="RZ184" s="25"/>
      <c r="SA184" s="25"/>
      <c r="SB184" s="25"/>
      <c r="SC184" s="25"/>
      <c r="SD184" s="25"/>
      <c r="SE184" s="25"/>
      <c r="SF184" s="25"/>
      <c r="SG184" s="25"/>
      <c r="SH184" s="25"/>
      <c r="SI184" s="25"/>
      <c r="SJ184" s="25"/>
      <c r="SK184" s="25"/>
      <c r="SL184" s="25"/>
      <c r="SM184" s="25"/>
      <c r="SN184" s="25"/>
      <c r="SO184" s="25"/>
      <c r="SP184" s="25"/>
      <c r="SQ184" s="25"/>
      <c r="SR184" s="25"/>
      <c r="SS184" s="25"/>
      <c r="ST184" s="25"/>
      <c r="SU184" s="25"/>
      <c r="SV184" s="25"/>
      <c r="SW184" s="25"/>
      <c r="SX184" s="25"/>
      <c r="SY184" s="25"/>
      <c r="SZ184" s="25"/>
      <c r="TA184" s="25"/>
      <c r="TB184" s="25"/>
      <c r="TC184" s="25"/>
      <c r="TD184" s="25"/>
      <c r="TE184" s="25"/>
      <c r="TF184" s="25"/>
      <c r="TG184" s="25"/>
      <c r="TH184" s="25"/>
      <c r="TI184" s="25"/>
      <c r="TJ184" s="25"/>
      <c r="TK184" s="25"/>
      <c r="TL184" s="25"/>
      <c r="TM184" s="25"/>
      <c r="TN184" s="25"/>
      <c r="TO184" s="25"/>
      <c r="TP184" s="25"/>
      <c r="TQ184" s="25"/>
      <c r="TR184" s="25"/>
      <c r="TS184" s="25"/>
      <c r="TT184" s="25"/>
      <c r="TU184" s="25"/>
      <c r="TV184" s="25"/>
      <c r="TW184" s="25"/>
      <c r="TX184" s="25"/>
      <c r="TY184" s="25"/>
      <c r="TZ184" s="25"/>
      <c r="UA184" s="25"/>
      <c r="UB184" s="25"/>
      <c r="UC184" s="25"/>
      <c r="UD184" s="25"/>
      <c r="UE184" s="25"/>
      <c r="UF184" s="25"/>
      <c r="UG184" s="25"/>
      <c r="UH184" s="25"/>
      <c r="UI184" s="25"/>
      <c r="UJ184" s="25"/>
      <c r="UK184" s="25"/>
      <c r="UL184" s="25"/>
      <c r="UM184" s="25"/>
      <c r="UN184" s="25"/>
      <c r="UO184" s="25"/>
      <c r="UP184" s="25"/>
      <c r="UQ184" s="25"/>
      <c r="UR184" s="25"/>
      <c r="US184" s="25"/>
      <c r="UT184" s="25"/>
      <c r="UU184" s="25"/>
      <c r="UV184" s="25"/>
      <c r="UW184" s="25"/>
      <c r="UX184" s="25"/>
      <c r="UY184" s="25"/>
      <c r="UZ184" s="25"/>
      <c r="VA184" s="25"/>
      <c r="VB184" s="25"/>
      <c r="VC184" s="25"/>
      <c r="VD184" s="25"/>
      <c r="VE184" s="25"/>
      <c r="VF184" s="25"/>
      <c r="VG184" s="25"/>
      <c r="VH184" s="25"/>
      <c r="VI184" s="25"/>
      <c r="VJ184" s="25"/>
      <c r="VK184" s="25"/>
      <c r="VL184" s="25"/>
      <c r="VM184" s="25"/>
      <c r="VN184" s="25"/>
      <c r="VO184" s="25"/>
      <c r="VP184" s="25"/>
      <c r="VQ184" s="25"/>
      <c r="VR184" s="25"/>
      <c r="VS184" s="25"/>
      <c r="VT184" s="25"/>
      <c r="VU184" s="25"/>
      <c r="VV184" s="25"/>
      <c r="VW184" s="25"/>
      <c r="VX184" s="25"/>
      <c r="VY184" s="25"/>
      <c r="VZ184" s="25"/>
      <c r="WA184" s="25"/>
      <c r="WB184" s="25"/>
      <c r="WC184" s="25"/>
      <c r="WD184" s="25"/>
      <c r="WE184" s="25"/>
      <c r="WF184" s="25"/>
      <c r="WG184" s="25"/>
      <c r="WH184" s="25"/>
      <c r="WI184" s="25"/>
      <c r="WJ184" s="25"/>
      <c r="WK184" s="25"/>
      <c r="WL184" s="25"/>
      <c r="WM184" s="25"/>
      <c r="WN184" s="25"/>
      <c r="WO184" s="25"/>
      <c r="WP184" s="25"/>
      <c r="WQ184" s="25"/>
      <c r="WR184" s="25"/>
      <c r="WS184" s="25"/>
      <c r="WT184" s="25"/>
      <c r="WU184" s="25"/>
      <c r="WV184" s="25"/>
      <c r="WW184" s="25"/>
      <c r="WX184" s="25"/>
      <c r="WY184" s="25"/>
      <c r="WZ184" s="25"/>
      <c r="XA184" s="25"/>
      <c r="XB184" s="25"/>
      <c r="XC184" s="25"/>
      <c r="XD184" s="25"/>
      <c r="XE184" s="25"/>
      <c r="XF184" s="25"/>
      <c r="XG184" s="25"/>
      <c r="XH184" s="25"/>
      <c r="XI184" s="25"/>
      <c r="XJ184" s="25"/>
      <c r="XK184" s="25"/>
      <c r="XL184" s="25"/>
      <c r="XM184" s="25"/>
      <c r="XN184" s="25"/>
      <c r="XO184" s="25"/>
      <c r="XP184" s="25"/>
      <c r="XQ184" s="25"/>
      <c r="XR184" s="25"/>
      <c r="XS184" s="25"/>
      <c r="XT184" s="25"/>
      <c r="XU184" s="25"/>
      <c r="XV184" s="25"/>
      <c r="XW184" s="25"/>
      <c r="XX184" s="25"/>
      <c r="XY184" s="25"/>
      <c r="XZ184" s="25"/>
      <c r="YA184" s="25"/>
      <c r="YB184" s="25"/>
      <c r="YC184" s="25"/>
      <c r="YD184" s="25"/>
      <c r="YE184" s="25"/>
      <c r="YF184" s="25"/>
      <c r="YG184" s="25"/>
      <c r="YH184" s="25"/>
      <c r="YI184" s="25"/>
      <c r="YJ184" s="25"/>
      <c r="YK184" s="25"/>
      <c r="YL184" s="25"/>
      <c r="YM184" s="25"/>
      <c r="YN184" s="25"/>
      <c r="YO184" s="25"/>
      <c r="YP184" s="25"/>
      <c r="YQ184" s="25"/>
      <c r="YR184" s="25"/>
      <c r="YS184" s="25"/>
      <c r="YT184" s="25"/>
      <c r="YU184" s="25"/>
      <c r="YV184" s="25"/>
      <c r="YW184" s="25"/>
      <c r="YX184" s="25"/>
      <c r="YY184" s="25"/>
      <c r="YZ184" s="25"/>
      <c r="ZA184" s="25"/>
      <c r="ZB184" s="25"/>
      <c r="ZC184" s="25"/>
      <c r="ZD184" s="25"/>
      <c r="ZE184" s="25"/>
      <c r="ZF184" s="25"/>
      <c r="ZG184" s="25"/>
      <c r="ZH184" s="25"/>
      <c r="ZI184" s="25"/>
      <c r="ZJ184" s="25"/>
      <c r="ZK184" s="25"/>
      <c r="ZL184" s="25"/>
      <c r="ZM184" s="25"/>
      <c r="ZN184" s="25"/>
      <c r="ZO184" s="25"/>
      <c r="ZP184" s="25"/>
      <c r="ZQ184" s="25"/>
      <c r="ZR184" s="25"/>
      <c r="ZS184" s="25"/>
      <c r="ZT184" s="25"/>
      <c r="ZU184" s="25"/>
      <c r="ZV184" s="25"/>
      <c r="ZW184" s="25"/>
      <c r="ZX184" s="25"/>
      <c r="ZY184" s="25"/>
      <c r="ZZ184" s="25"/>
      <c r="AAA184" s="25"/>
      <c r="AAB184" s="25"/>
      <c r="AAC184" s="25"/>
      <c r="AAD184" s="25"/>
      <c r="AAE184" s="25"/>
      <c r="AAF184" s="25"/>
      <c r="AAG184" s="25"/>
      <c r="AAH184" s="25"/>
      <c r="AAI184" s="25"/>
      <c r="AAJ184" s="25"/>
      <c r="AAK184" s="25"/>
      <c r="AAL184" s="25"/>
      <c r="AAM184" s="25"/>
      <c r="AAN184" s="25"/>
      <c r="AAO184" s="25"/>
      <c r="AAP184" s="25"/>
      <c r="AAQ184" s="25"/>
      <c r="AAR184" s="25"/>
      <c r="AAS184" s="25"/>
      <c r="AAT184" s="25"/>
      <c r="AAU184" s="25"/>
      <c r="AAV184" s="25"/>
      <c r="AAW184" s="25"/>
      <c r="AAX184" s="25"/>
      <c r="AAY184" s="25"/>
      <c r="AAZ184" s="25"/>
      <c r="ABA184" s="25"/>
      <c r="ABB184" s="25"/>
      <c r="ABC184" s="25"/>
      <c r="ABD184" s="25"/>
      <c r="ABE184" s="25"/>
      <c r="ABF184" s="25"/>
      <c r="ABG184" s="25"/>
      <c r="ABH184" s="25"/>
      <c r="ABI184" s="25"/>
      <c r="ABJ184" s="25"/>
      <c r="ABK184" s="25"/>
      <c r="ABL184" s="25"/>
      <c r="ABM184" s="25"/>
      <c r="ABN184" s="25"/>
      <c r="ABO184" s="25"/>
      <c r="ABP184" s="25"/>
      <c r="ABQ184" s="25"/>
      <c r="ABR184" s="25"/>
      <c r="ABS184" s="25"/>
      <c r="ABT184" s="25"/>
      <c r="ABU184" s="25"/>
      <c r="ABV184" s="25"/>
      <c r="ABW184" s="25"/>
      <c r="ABX184" s="25"/>
      <c r="ABY184" s="25"/>
      <c r="ABZ184" s="25"/>
      <c r="ACA184" s="25"/>
      <c r="ACB184" s="25"/>
      <c r="ACC184" s="25"/>
      <c r="ACD184" s="25"/>
      <c r="ACE184" s="25"/>
      <c r="ACF184" s="25"/>
      <c r="ACG184" s="25"/>
      <c r="ACH184" s="25"/>
      <c r="ACI184" s="25"/>
      <c r="ACJ184" s="25"/>
      <c r="ACK184" s="25"/>
      <c r="ACL184" s="25"/>
      <c r="ACM184" s="25"/>
      <c r="ACN184" s="25"/>
      <c r="ACO184" s="25"/>
      <c r="ACP184" s="25"/>
      <c r="ACQ184" s="25"/>
      <c r="ACR184" s="25"/>
      <c r="ACS184" s="25"/>
      <c r="ACT184" s="25"/>
      <c r="ACU184" s="25"/>
      <c r="ACV184" s="25"/>
      <c r="ACW184" s="25"/>
      <c r="ACX184" s="25"/>
      <c r="ACY184" s="25"/>
      <c r="ACZ184" s="25"/>
      <c r="ADA184" s="25"/>
      <c r="ADB184" s="25"/>
      <c r="ADC184" s="25"/>
      <c r="ADD184" s="25"/>
      <c r="ADE184" s="25"/>
      <c r="ADF184" s="25"/>
      <c r="ADG184" s="25"/>
      <c r="ADH184" s="25"/>
      <c r="ADI184" s="25"/>
      <c r="ADJ184" s="25"/>
      <c r="ADK184" s="25"/>
      <c r="ADL184" s="25"/>
      <c r="ADM184" s="25"/>
      <c r="ADN184" s="25"/>
      <c r="ADO184" s="25"/>
      <c r="ADP184" s="25"/>
      <c r="ADQ184" s="25"/>
      <c r="ADR184" s="25"/>
      <c r="ADS184" s="25"/>
      <c r="ADT184" s="25"/>
      <c r="ADU184" s="25"/>
      <c r="ADV184" s="25"/>
      <c r="ADW184" s="25"/>
      <c r="ADX184" s="25"/>
      <c r="ADY184" s="25"/>
      <c r="ADZ184" s="25"/>
      <c r="AEA184" s="25"/>
      <c r="AEB184" s="25"/>
      <c r="AEC184" s="25"/>
      <c r="AED184" s="25"/>
      <c r="AEE184" s="25"/>
      <c r="AEF184" s="25"/>
      <c r="AEG184" s="25"/>
      <c r="AEH184" s="25"/>
      <c r="AEI184" s="25"/>
      <c r="AEJ184" s="25"/>
      <c r="AEK184" s="25"/>
      <c r="AEL184" s="25"/>
      <c r="AEM184" s="25"/>
      <c r="AEN184" s="25"/>
      <c r="AEO184" s="25"/>
      <c r="AEP184" s="25"/>
      <c r="AEQ184" s="25"/>
      <c r="AER184" s="25"/>
      <c r="AES184" s="25"/>
      <c r="AET184" s="25"/>
      <c r="AEU184" s="25"/>
      <c r="AEV184" s="25"/>
      <c r="AEW184" s="25"/>
      <c r="AEX184" s="25"/>
      <c r="AEY184" s="25"/>
      <c r="AEZ184" s="25"/>
      <c r="AFA184" s="25"/>
      <c r="AFB184" s="25"/>
      <c r="AFC184" s="25"/>
      <c r="AFD184" s="25"/>
      <c r="AFE184" s="25"/>
      <c r="AFF184" s="25"/>
      <c r="AFG184" s="25"/>
      <c r="AFH184" s="25"/>
      <c r="AFI184" s="25"/>
      <c r="AFJ184" s="25"/>
      <c r="AFK184" s="25"/>
      <c r="AFL184" s="25"/>
      <c r="AFM184" s="25"/>
      <c r="AFN184" s="25"/>
      <c r="AFO184" s="25"/>
      <c r="AFP184" s="25"/>
      <c r="AFQ184" s="25"/>
      <c r="AFR184" s="25"/>
      <c r="AFS184" s="25"/>
      <c r="AFT184" s="25"/>
      <c r="AFU184" s="25"/>
      <c r="AFV184" s="25"/>
      <c r="AFW184" s="25"/>
      <c r="AFX184" s="25"/>
      <c r="AFY184" s="25"/>
      <c r="AFZ184" s="25"/>
      <c r="AGA184" s="25"/>
      <c r="AGB184" s="25"/>
      <c r="AGC184" s="25"/>
      <c r="AGD184" s="25"/>
      <c r="AGE184" s="25"/>
      <c r="AGF184" s="25"/>
      <c r="AGG184" s="25"/>
      <c r="AGH184" s="25"/>
      <c r="AGI184" s="25"/>
      <c r="AGJ184" s="25"/>
      <c r="AGK184" s="25"/>
      <c r="AGL184" s="25"/>
      <c r="AGM184" s="25"/>
      <c r="AGN184" s="25"/>
      <c r="AGO184" s="25"/>
      <c r="AGP184" s="25"/>
      <c r="AGQ184" s="25"/>
      <c r="AGR184" s="25"/>
      <c r="AGS184" s="25"/>
      <c r="AGT184" s="25"/>
      <c r="AGU184" s="25"/>
      <c r="AGV184" s="25"/>
      <c r="AGW184" s="25"/>
      <c r="AGX184" s="25"/>
      <c r="AGY184" s="25"/>
      <c r="AGZ184" s="25"/>
      <c r="AHA184" s="25"/>
      <c r="AHB184" s="25"/>
      <c r="AHC184" s="25"/>
      <c r="AHD184" s="25"/>
      <c r="AHE184" s="25"/>
      <c r="AHF184" s="25"/>
      <c r="AHG184" s="25"/>
      <c r="AHH184" s="25"/>
      <c r="AHI184" s="25"/>
      <c r="AHJ184" s="25"/>
      <c r="AHK184" s="25"/>
      <c r="AHL184" s="25"/>
      <c r="AHM184" s="25"/>
      <c r="AHN184" s="25"/>
      <c r="AHO184" s="25"/>
      <c r="AHP184" s="25"/>
      <c r="AHQ184" s="25"/>
      <c r="AHR184" s="25"/>
      <c r="AHS184" s="25"/>
      <c r="AHT184" s="25"/>
      <c r="AHU184" s="25"/>
      <c r="AHV184" s="25"/>
      <c r="AHW184" s="25"/>
      <c r="AHX184" s="25"/>
      <c r="AHY184" s="25"/>
      <c r="AHZ184" s="25"/>
      <c r="AIA184" s="25"/>
      <c r="AIB184" s="25"/>
      <c r="AIC184" s="25"/>
      <c r="AID184" s="25"/>
      <c r="AIE184" s="25"/>
      <c r="AIF184" s="25"/>
      <c r="AIG184" s="25"/>
      <c r="AIH184" s="25"/>
      <c r="AII184" s="25"/>
      <c r="AIJ184" s="25"/>
      <c r="AIK184" s="25"/>
      <c r="AIL184" s="25"/>
      <c r="AIM184" s="25"/>
      <c r="AIN184" s="25"/>
      <c r="AIO184" s="25"/>
      <c r="AIP184" s="25"/>
      <c r="AIQ184" s="25"/>
      <c r="AIR184" s="25"/>
      <c r="AIS184" s="25"/>
      <c r="AIT184" s="25"/>
      <c r="AIU184" s="25"/>
      <c r="AIV184" s="25"/>
      <c r="AIW184" s="25"/>
      <c r="AIX184" s="25"/>
      <c r="AIY184" s="25"/>
      <c r="AIZ184" s="25"/>
      <c r="AJA184" s="25"/>
      <c r="AJB184" s="25"/>
      <c r="AJC184" s="25"/>
      <c r="AJD184" s="25"/>
      <c r="AJE184" s="25"/>
      <c r="AJF184" s="25"/>
      <c r="AJG184" s="25"/>
      <c r="AJH184" s="25"/>
      <c r="AJI184" s="25"/>
      <c r="AJJ184" s="25"/>
      <c r="AJK184" s="25"/>
      <c r="AJL184" s="25"/>
      <c r="AJM184" s="25"/>
      <c r="AJN184" s="25"/>
      <c r="AJO184" s="25"/>
      <c r="AJP184" s="25"/>
      <c r="AJQ184" s="25"/>
      <c r="AJR184" s="25"/>
      <c r="AJS184" s="25"/>
      <c r="AJT184" s="25"/>
      <c r="AJU184" s="25"/>
      <c r="AJV184" s="25"/>
      <c r="AJW184" s="25"/>
      <c r="AJX184" s="25"/>
      <c r="AJY184" s="25"/>
      <c r="AJZ184" s="25"/>
      <c r="AKA184" s="25"/>
      <c r="AKB184" s="25"/>
      <c r="AKC184" s="25"/>
      <c r="AKD184" s="25"/>
      <c r="AKE184" s="25"/>
      <c r="AKF184" s="25"/>
      <c r="AKG184" s="25"/>
      <c r="AKH184" s="25"/>
      <c r="AKI184" s="25"/>
      <c r="AKJ184" s="25"/>
      <c r="AKK184" s="25"/>
      <c r="AKL184" s="25"/>
      <c r="AKM184" s="25"/>
      <c r="AKN184" s="25"/>
      <c r="AKO184" s="25"/>
      <c r="AKP184" s="25"/>
      <c r="AKQ184" s="25"/>
      <c r="AKR184" s="25"/>
      <c r="AKS184" s="25"/>
      <c r="AKT184" s="25"/>
      <c r="AKU184" s="25"/>
      <c r="AKV184" s="25"/>
      <c r="AKW184" s="25"/>
      <c r="AKX184" s="25"/>
      <c r="AKY184" s="25"/>
      <c r="AKZ184" s="25"/>
      <c r="ALA184" s="25"/>
      <c r="ALB184" s="25"/>
      <c r="ALC184" s="25"/>
      <c r="ALD184" s="25"/>
      <c r="ALE184" s="25"/>
      <c r="ALF184" s="25"/>
      <c r="ALG184" s="25"/>
      <c r="ALH184" s="25"/>
      <c r="ALI184" s="25"/>
      <c r="ALJ184" s="25"/>
      <c r="ALK184" s="25"/>
      <c r="ALL184" s="25"/>
      <c r="ALM184" s="25"/>
      <c r="ALN184" s="25"/>
      <c r="ALO184" s="25"/>
      <c r="ALP184" s="25"/>
      <c r="ALQ184" s="25"/>
      <c r="ALR184" s="25"/>
      <c r="ALS184" s="25"/>
      <c r="ALT184" s="25"/>
      <c r="ALU184" s="25"/>
      <c r="ALV184" s="25"/>
      <c r="ALW184" s="25"/>
      <c r="ALX184" s="25"/>
      <c r="ALY184" s="25"/>
      <c r="ALZ184" s="25"/>
      <c r="AMA184" s="25"/>
      <c r="AMB184" s="25"/>
      <c r="AMC184" s="25"/>
      <c r="AMD184" s="25"/>
      <c r="AME184" s="25"/>
      <c r="AMF184" s="25"/>
      <c r="AMG184" s="25"/>
      <c r="AMH184" s="25"/>
      <c r="AMI184" s="25"/>
      <c r="AMJ184" s="25"/>
      <c r="AMK184" s="25"/>
      <c r="AML184" s="25"/>
      <c r="AMM184" s="25"/>
      <c r="AMN184" s="25"/>
      <c r="AMO184" s="25"/>
      <c r="AMP184" s="25"/>
      <c r="AMQ184" s="25"/>
      <c r="AMR184" s="25"/>
      <c r="AMS184" s="25"/>
      <c r="AMT184" s="25"/>
      <c r="AMU184" s="25"/>
      <c r="AMV184" s="25"/>
      <c r="AMW184" s="25"/>
      <c r="AMX184" s="25"/>
      <c r="AMY184" s="25"/>
      <c r="AMZ184" s="25"/>
      <c r="ANA184" s="25"/>
      <c r="ANB184" s="25"/>
      <c r="ANC184" s="25"/>
      <c r="AND184" s="25"/>
      <c r="ANE184" s="25"/>
      <c r="ANF184" s="25"/>
      <c r="ANG184" s="25"/>
      <c r="ANH184" s="25"/>
      <c r="ANI184" s="25"/>
      <c r="ANJ184" s="25"/>
      <c r="ANK184" s="25"/>
      <c r="ANL184" s="25"/>
      <c r="ANM184" s="25"/>
      <c r="ANN184" s="25"/>
      <c r="ANO184" s="25"/>
      <c r="ANP184" s="25"/>
      <c r="ANQ184" s="25"/>
      <c r="ANR184" s="25"/>
      <c r="ANS184" s="25"/>
      <c r="ANT184" s="25"/>
      <c r="ANU184" s="25"/>
      <c r="ANV184" s="25"/>
      <c r="ANW184" s="25"/>
      <c r="ANX184" s="25"/>
      <c r="ANY184" s="25"/>
      <c r="ANZ184" s="25"/>
      <c r="AOA184" s="25"/>
      <c r="AOB184" s="25"/>
      <c r="AOC184" s="25"/>
      <c r="AOD184" s="25"/>
      <c r="AOE184" s="25"/>
      <c r="AOF184" s="25"/>
      <c r="AOG184" s="25"/>
      <c r="AOH184" s="25"/>
      <c r="AOI184" s="25"/>
      <c r="AOJ184" s="25"/>
      <c r="AOK184" s="25"/>
      <c r="AOL184" s="25"/>
      <c r="AOM184" s="25"/>
      <c r="AON184" s="25"/>
      <c r="AOO184" s="25"/>
      <c r="AOP184" s="25"/>
      <c r="AOQ184" s="25"/>
      <c r="AOR184" s="25"/>
      <c r="AOS184" s="25"/>
      <c r="AOT184" s="25"/>
      <c r="AOU184" s="25"/>
      <c r="AOV184" s="25"/>
      <c r="AOW184" s="25"/>
      <c r="AOX184" s="25"/>
      <c r="AOY184" s="25"/>
      <c r="AOZ184" s="25"/>
      <c r="APA184" s="25"/>
      <c r="APB184" s="25"/>
      <c r="APC184" s="25"/>
      <c r="APD184" s="25"/>
      <c r="APE184" s="25"/>
      <c r="APF184" s="25"/>
      <c r="APG184" s="25"/>
      <c r="APH184" s="25"/>
      <c r="API184" s="25"/>
      <c r="APJ184" s="25"/>
      <c r="APK184" s="25"/>
      <c r="APL184" s="25"/>
      <c r="APM184" s="25"/>
      <c r="APN184" s="25"/>
      <c r="APO184" s="25"/>
      <c r="APP184" s="25"/>
      <c r="APQ184" s="25"/>
      <c r="APR184" s="25"/>
      <c r="APS184" s="25"/>
      <c r="APT184" s="25"/>
      <c r="APU184" s="25"/>
      <c r="APV184" s="25"/>
      <c r="APW184" s="25"/>
      <c r="APX184" s="25"/>
      <c r="APY184" s="25"/>
      <c r="APZ184" s="25"/>
      <c r="AQA184" s="25"/>
      <c r="AQB184" s="25"/>
      <c r="AQC184" s="25"/>
      <c r="AQD184" s="25"/>
      <c r="AQE184" s="25"/>
      <c r="AQF184" s="25"/>
      <c r="AQG184" s="25"/>
      <c r="AQH184" s="25"/>
      <c r="AQI184" s="25"/>
      <c r="AQJ184" s="25"/>
      <c r="AQK184" s="25"/>
      <c r="AQL184" s="25"/>
      <c r="AQM184" s="25"/>
      <c r="AQN184" s="25"/>
      <c r="AQO184" s="25"/>
      <c r="AQP184" s="25"/>
      <c r="AQQ184" s="25"/>
      <c r="AQR184" s="25"/>
      <c r="AQS184" s="25"/>
      <c r="AQT184" s="25"/>
      <c r="AQU184" s="25"/>
      <c r="AQV184" s="25"/>
      <c r="AQW184" s="25"/>
      <c r="AQX184" s="25"/>
      <c r="AQY184" s="25"/>
      <c r="AQZ184" s="25"/>
      <c r="ARA184" s="25"/>
      <c r="ARB184" s="25"/>
      <c r="ARC184" s="25"/>
      <c r="ARD184" s="25"/>
      <c r="ARE184" s="25"/>
      <c r="ARF184" s="25"/>
      <c r="ARG184" s="25"/>
      <c r="ARH184" s="25"/>
      <c r="ARI184" s="25"/>
      <c r="ARJ184" s="25"/>
      <c r="ARK184" s="25"/>
      <c r="ARL184" s="25"/>
      <c r="ARM184" s="25"/>
      <c r="ARN184" s="25"/>
      <c r="ARO184" s="25"/>
      <c r="ARP184" s="25"/>
      <c r="ARQ184" s="25"/>
      <c r="ARR184" s="25"/>
      <c r="ARS184" s="25"/>
      <c r="ART184" s="25"/>
      <c r="ARU184" s="25"/>
      <c r="ARV184" s="25"/>
      <c r="ARW184" s="25"/>
      <c r="ARX184" s="25"/>
      <c r="ARY184" s="25"/>
      <c r="ARZ184" s="25"/>
      <c r="ASA184" s="25"/>
      <c r="ASB184" s="25"/>
      <c r="ASC184" s="25"/>
      <c r="ASD184" s="25"/>
      <c r="ASE184" s="25"/>
      <c r="ASF184" s="25"/>
      <c r="ASG184" s="25"/>
      <c r="ASH184" s="25"/>
      <c r="ASI184" s="25"/>
      <c r="ASJ184" s="25"/>
      <c r="ASK184" s="25"/>
      <c r="ASL184" s="25"/>
      <c r="ASM184" s="25"/>
      <c r="ASN184" s="25"/>
      <c r="ASO184" s="25"/>
      <c r="ASP184" s="25"/>
      <c r="ASQ184" s="25"/>
      <c r="ASR184" s="25"/>
      <c r="ASS184" s="25"/>
      <c r="AST184" s="25"/>
      <c r="ASU184" s="25"/>
      <c r="ASV184" s="25"/>
      <c r="ASW184" s="25"/>
      <c r="ASX184" s="25"/>
      <c r="ASY184" s="25"/>
      <c r="ASZ184" s="25"/>
      <c r="ATA184" s="25"/>
      <c r="ATB184" s="25"/>
      <c r="ATC184" s="25"/>
      <c r="ATD184" s="25"/>
      <c r="ATE184" s="25"/>
      <c r="ATF184" s="25"/>
      <c r="ATG184" s="25"/>
      <c r="ATH184" s="25"/>
      <c r="ATI184" s="25"/>
      <c r="ATJ184" s="25"/>
      <c r="ATK184" s="25"/>
      <c r="ATL184" s="25"/>
      <c r="ATM184" s="25"/>
      <c r="ATN184" s="25"/>
      <c r="ATO184" s="25"/>
      <c r="ATP184" s="25"/>
      <c r="ATQ184" s="25"/>
      <c r="ATR184" s="25"/>
      <c r="ATS184" s="25"/>
      <c r="ATT184" s="25"/>
      <c r="ATU184" s="25"/>
      <c r="ATV184" s="25"/>
      <c r="ATW184" s="25"/>
      <c r="ATX184" s="25"/>
      <c r="ATY184" s="25"/>
      <c r="ATZ184" s="25"/>
      <c r="AUA184" s="25"/>
      <c r="AUB184" s="25"/>
      <c r="AUC184" s="25"/>
      <c r="AUD184" s="25"/>
      <c r="AUE184" s="25"/>
      <c r="AUF184" s="25"/>
      <c r="AUG184" s="25"/>
      <c r="AUH184" s="25"/>
      <c r="AUI184" s="25"/>
      <c r="AUJ184" s="25"/>
      <c r="AUK184" s="25"/>
      <c r="AUL184" s="25"/>
      <c r="AUM184" s="25"/>
      <c r="AUN184" s="25"/>
      <c r="AUO184" s="25"/>
      <c r="AUP184" s="25"/>
      <c r="AUQ184" s="25"/>
      <c r="AUR184" s="25"/>
      <c r="AUS184" s="25"/>
      <c r="AUT184" s="25"/>
      <c r="AUU184" s="25"/>
      <c r="AUV184" s="25"/>
      <c r="AUW184" s="25"/>
      <c r="AUX184" s="25"/>
      <c r="AUY184" s="25"/>
      <c r="AUZ184" s="25"/>
      <c r="AVA184" s="25"/>
      <c r="AVB184" s="25"/>
      <c r="AVC184" s="25"/>
      <c r="AVD184" s="25"/>
      <c r="AVE184" s="25"/>
      <c r="AVF184" s="25"/>
      <c r="AVG184" s="25"/>
      <c r="AVH184" s="25"/>
      <c r="AVI184" s="25"/>
      <c r="AVJ184" s="25"/>
      <c r="AVK184" s="25"/>
      <c r="AVL184" s="25"/>
      <c r="AVM184" s="25"/>
      <c r="AVN184" s="25"/>
      <c r="AVO184" s="25"/>
      <c r="AVP184" s="25"/>
      <c r="AVQ184" s="25"/>
      <c r="AVR184" s="25"/>
      <c r="AVS184" s="25"/>
      <c r="AVT184" s="25"/>
      <c r="AVU184" s="25"/>
      <c r="AVV184" s="25"/>
      <c r="AVW184" s="25"/>
      <c r="AVX184" s="25"/>
      <c r="AVY184" s="25"/>
      <c r="AVZ184" s="25"/>
      <c r="AWA184" s="25"/>
      <c r="AWB184" s="25"/>
      <c r="AWC184" s="25"/>
      <c r="AWD184" s="25"/>
      <c r="AWE184" s="25"/>
      <c r="AWF184" s="25"/>
      <c r="AWG184" s="25"/>
      <c r="AWH184" s="25"/>
      <c r="AWI184" s="25"/>
      <c r="AWJ184" s="25"/>
      <c r="AWK184" s="25"/>
      <c r="AWL184" s="25"/>
      <c r="AWM184" s="25"/>
      <c r="AWN184" s="25"/>
      <c r="AWO184" s="25"/>
      <c r="AWP184" s="25"/>
      <c r="AWQ184" s="25"/>
      <c r="AWR184" s="25"/>
      <c r="AWS184" s="25"/>
      <c r="AWT184" s="25"/>
      <c r="AWU184" s="25"/>
      <c r="AWV184" s="25"/>
      <c r="AWW184" s="25"/>
      <c r="AWX184" s="25"/>
      <c r="AWY184" s="25"/>
      <c r="AWZ184" s="25"/>
      <c r="AXA184" s="25"/>
      <c r="AXB184" s="25"/>
      <c r="AXC184" s="25"/>
      <c r="AXD184" s="25"/>
      <c r="AXE184" s="25"/>
      <c r="AXF184" s="25"/>
      <c r="AXG184" s="25"/>
      <c r="AXH184" s="25"/>
      <c r="AXI184" s="25"/>
      <c r="AXJ184" s="25"/>
      <c r="AXK184" s="25"/>
      <c r="AXL184" s="25"/>
      <c r="AXM184" s="25"/>
      <c r="AXN184" s="25"/>
      <c r="AXO184" s="25"/>
      <c r="AXP184" s="25"/>
      <c r="AXQ184" s="25"/>
      <c r="AXR184" s="25"/>
      <c r="AXS184" s="25"/>
      <c r="AXT184" s="25"/>
      <c r="AXU184" s="25"/>
      <c r="AXV184" s="25"/>
      <c r="AXW184" s="25"/>
      <c r="AXX184" s="25"/>
      <c r="AXY184" s="25"/>
      <c r="AXZ184" s="25"/>
      <c r="AYA184" s="25"/>
      <c r="AYB184" s="25"/>
      <c r="AYC184" s="25"/>
      <c r="AYD184" s="25"/>
      <c r="AYE184" s="25"/>
      <c r="AYF184" s="25"/>
      <c r="AYG184" s="25"/>
      <c r="AYH184" s="25"/>
      <c r="AYI184" s="25"/>
      <c r="AYJ184" s="25"/>
      <c r="AYK184" s="25"/>
      <c r="AYL184" s="25"/>
      <c r="AYM184" s="25"/>
      <c r="AYN184" s="25"/>
      <c r="AYO184" s="25"/>
      <c r="AYP184" s="25"/>
      <c r="AYQ184" s="25"/>
      <c r="AYR184" s="25"/>
      <c r="AYS184" s="25"/>
      <c r="AYT184" s="25"/>
      <c r="AYU184" s="25"/>
      <c r="AYV184" s="25"/>
      <c r="AYW184" s="25"/>
      <c r="AYX184" s="25"/>
      <c r="AYY184" s="25"/>
      <c r="AYZ184" s="25"/>
      <c r="AZA184" s="25"/>
      <c r="AZB184" s="25"/>
      <c r="AZC184" s="25"/>
      <c r="AZD184" s="25"/>
      <c r="AZE184" s="25"/>
      <c r="AZF184" s="25"/>
      <c r="AZG184" s="25"/>
      <c r="AZH184" s="25"/>
      <c r="AZI184" s="25"/>
      <c r="AZJ184" s="25"/>
      <c r="AZK184" s="25"/>
      <c r="AZL184" s="25"/>
      <c r="AZM184" s="25"/>
      <c r="AZN184" s="25"/>
      <c r="AZO184" s="25"/>
      <c r="AZP184" s="25"/>
      <c r="AZQ184" s="25"/>
      <c r="AZR184" s="25"/>
      <c r="AZS184" s="25"/>
      <c r="AZT184" s="25"/>
      <c r="AZU184" s="25"/>
      <c r="AZV184" s="25"/>
      <c r="AZW184" s="25"/>
      <c r="AZX184" s="25"/>
      <c r="AZY184" s="25"/>
      <c r="AZZ184" s="25"/>
      <c r="BAA184" s="25"/>
      <c r="BAB184" s="25"/>
      <c r="BAC184" s="25"/>
      <c r="BAD184" s="25"/>
      <c r="BAE184" s="25"/>
      <c r="BAF184" s="25"/>
      <c r="BAG184" s="25"/>
      <c r="BAH184" s="25"/>
      <c r="BAI184" s="25"/>
      <c r="BAJ184" s="25"/>
      <c r="BAK184" s="25"/>
      <c r="BAL184" s="25"/>
      <c r="BAM184" s="25"/>
      <c r="BAN184" s="25"/>
      <c r="BAO184" s="25"/>
      <c r="BAP184" s="25"/>
      <c r="BAQ184" s="25"/>
      <c r="BAR184" s="25"/>
      <c r="BAS184" s="25"/>
      <c r="BAT184" s="25"/>
      <c r="BAU184" s="25"/>
      <c r="BAV184" s="25"/>
      <c r="BAW184" s="25"/>
      <c r="BAX184" s="25"/>
      <c r="BAY184" s="25"/>
      <c r="BAZ184" s="25"/>
      <c r="BBA184" s="25"/>
      <c r="BBB184" s="25"/>
      <c r="BBC184" s="25"/>
      <c r="BBD184" s="25"/>
      <c r="BBE184" s="25"/>
      <c r="BBF184" s="25"/>
      <c r="BBG184" s="25"/>
      <c r="BBH184" s="25"/>
      <c r="BBI184" s="25"/>
      <c r="BBJ184" s="25"/>
      <c r="BBK184" s="25"/>
      <c r="BBL184" s="25"/>
      <c r="BBM184" s="25"/>
      <c r="BBN184" s="25"/>
      <c r="BBO184" s="25"/>
      <c r="BBP184" s="25"/>
      <c r="BBQ184" s="25"/>
      <c r="BBR184" s="25"/>
      <c r="BBS184" s="25"/>
      <c r="BBT184" s="25"/>
      <c r="BBU184" s="25"/>
      <c r="BBV184" s="25"/>
      <c r="BBW184" s="25"/>
      <c r="BBX184" s="25"/>
      <c r="BBY184" s="25"/>
      <c r="BBZ184" s="25"/>
      <c r="BCA184" s="25"/>
      <c r="BCB184" s="25"/>
      <c r="BCC184" s="25"/>
      <c r="BCD184" s="25"/>
      <c r="BCE184" s="25"/>
      <c r="BCF184" s="25"/>
      <c r="BCG184" s="25"/>
      <c r="BCH184" s="25"/>
      <c r="BCI184" s="25"/>
      <c r="BCJ184" s="25"/>
      <c r="BCK184" s="25"/>
      <c r="BCL184" s="25"/>
      <c r="BCM184" s="25"/>
      <c r="BCN184" s="25"/>
      <c r="BCO184" s="25"/>
      <c r="BCP184" s="25"/>
      <c r="BCQ184" s="25"/>
      <c r="BCR184" s="25"/>
      <c r="BCS184" s="25"/>
      <c r="BCT184" s="25"/>
      <c r="BCU184" s="25"/>
      <c r="BCV184" s="25"/>
      <c r="BCW184" s="25"/>
      <c r="BCX184" s="25"/>
      <c r="BCY184" s="25"/>
      <c r="BCZ184" s="25"/>
      <c r="BDA184" s="25"/>
      <c r="BDB184" s="25"/>
      <c r="BDC184" s="25"/>
      <c r="BDD184" s="25"/>
      <c r="BDE184" s="25"/>
      <c r="BDF184" s="25"/>
      <c r="BDG184" s="25"/>
      <c r="BDH184" s="25"/>
      <c r="BDI184" s="25"/>
      <c r="BDJ184" s="25"/>
      <c r="BDK184" s="25"/>
      <c r="BDL184" s="25"/>
      <c r="BDM184" s="25"/>
      <c r="BDN184" s="25"/>
      <c r="BDO184" s="25"/>
      <c r="BDP184" s="25"/>
      <c r="BDQ184" s="25"/>
      <c r="BDR184" s="25"/>
      <c r="BDS184" s="25"/>
      <c r="BDT184" s="25"/>
      <c r="BDU184" s="25"/>
      <c r="BDV184" s="25"/>
      <c r="BDW184" s="25"/>
      <c r="BDX184" s="25"/>
      <c r="BDY184" s="25"/>
      <c r="BDZ184" s="25"/>
      <c r="BEA184" s="25"/>
      <c r="BEB184" s="25"/>
      <c r="BEC184" s="25"/>
      <c r="BED184" s="25"/>
      <c r="BEE184" s="25"/>
      <c r="BEF184" s="25"/>
      <c r="BEG184" s="25"/>
      <c r="BEH184" s="25"/>
      <c r="BEI184" s="25"/>
      <c r="BEJ184" s="25"/>
      <c r="BEK184" s="25"/>
      <c r="BEL184" s="25"/>
      <c r="BEM184" s="25"/>
      <c r="BEN184" s="25"/>
      <c r="BEO184" s="25"/>
      <c r="BEP184" s="25"/>
      <c r="BEQ184" s="25"/>
      <c r="BER184" s="25"/>
      <c r="BES184" s="25"/>
      <c r="BET184" s="25"/>
      <c r="BEU184" s="25"/>
      <c r="BEV184" s="25"/>
      <c r="BEW184" s="25"/>
      <c r="BEX184" s="25"/>
      <c r="BEY184" s="25"/>
      <c r="BEZ184" s="25"/>
      <c r="BFA184" s="25"/>
      <c r="BFB184" s="25"/>
      <c r="BFC184" s="25"/>
      <c r="BFD184" s="25"/>
      <c r="BFE184" s="25"/>
      <c r="BFF184" s="25"/>
      <c r="BFG184" s="25"/>
      <c r="BFH184" s="25"/>
      <c r="BFI184" s="25"/>
      <c r="BFJ184" s="25"/>
      <c r="BFK184" s="25"/>
      <c r="BFL184" s="25"/>
      <c r="BFM184" s="25"/>
      <c r="BFN184" s="25"/>
      <c r="BFO184" s="25"/>
      <c r="BFP184" s="25"/>
      <c r="BFQ184" s="25"/>
      <c r="BFR184" s="25"/>
      <c r="BFS184" s="25"/>
      <c r="BFT184" s="25"/>
      <c r="BFU184" s="25"/>
      <c r="BFV184" s="25"/>
      <c r="BFW184" s="25"/>
      <c r="BFX184" s="25"/>
      <c r="BFY184" s="25"/>
      <c r="BFZ184" s="25"/>
      <c r="BGA184" s="25"/>
      <c r="BGB184" s="25"/>
      <c r="BGC184" s="25"/>
      <c r="BGD184" s="25"/>
      <c r="BGE184" s="25"/>
      <c r="BGF184" s="25"/>
      <c r="BGG184" s="25"/>
      <c r="BGH184" s="25"/>
      <c r="BGI184" s="25"/>
      <c r="BGJ184" s="25"/>
      <c r="BGK184" s="25"/>
      <c r="BGL184" s="25"/>
      <c r="BGM184" s="25"/>
      <c r="BGN184" s="25"/>
      <c r="BGO184" s="25"/>
      <c r="BGP184" s="25"/>
      <c r="BGQ184" s="25"/>
      <c r="BGR184" s="25"/>
      <c r="BGS184" s="25"/>
      <c r="BGT184" s="25"/>
      <c r="BGU184" s="25"/>
      <c r="BGV184" s="25"/>
      <c r="BGW184" s="25"/>
      <c r="BGX184" s="25"/>
      <c r="BGY184" s="25"/>
      <c r="BGZ184" s="25"/>
      <c r="BHA184" s="25"/>
      <c r="BHB184" s="25"/>
      <c r="BHC184" s="25"/>
      <c r="BHD184" s="25"/>
      <c r="BHE184" s="25"/>
      <c r="BHF184" s="25"/>
      <c r="BHG184" s="25"/>
      <c r="BHH184" s="25"/>
      <c r="BHI184" s="25"/>
      <c r="BHJ184" s="25"/>
      <c r="BHK184" s="25"/>
      <c r="BHL184" s="25"/>
      <c r="BHM184" s="25"/>
      <c r="BHN184" s="25"/>
      <c r="BHO184" s="25"/>
      <c r="BHP184" s="25"/>
      <c r="BHQ184" s="25"/>
      <c r="BHR184" s="25"/>
      <c r="BHS184" s="25"/>
      <c r="BHT184" s="25"/>
      <c r="BHU184" s="25"/>
      <c r="BHV184" s="25"/>
      <c r="BHW184" s="25"/>
      <c r="BHX184" s="25"/>
      <c r="BHY184" s="25"/>
      <c r="BHZ184" s="25"/>
      <c r="BIA184" s="25"/>
      <c r="BIB184" s="25"/>
      <c r="BIC184" s="25"/>
      <c r="BID184" s="25"/>
      <c r="BIE184" s="25"/>
      <c r="BIF184" s="25"/>
      <c r="BIG184" s="25"/>
      <c r="BIH184" s="25"/>
      <c r="BII184" s="25"/>
      <c r="BIJ184" s="25"/>
      <c r="BIK184" s="25"/>
      <c r="BIL184" s="25"/>
      <c r="BIM184" s="25"/>
      <c r="BIN184" s="25"/>
      <c r="BIO184" s="25"/>
      <c r="BIP184" s="25"/>
      <c r="BIQ184" s="25"/>
      <c r="BIR184" s="25"/>
      <c r="BIS184" s="25"/>
      <c r="BIT184" s="25"/>
      <c r="BIU184" s="25"/>
      <c r="BIV184" s="25"/>
      <c r="BIW184" s="25"/>
      <c r="BIX184" s="25"/>
      <c r="BIY184" s="25"/>
      <c r="BIZ184" s="25"/>
      <c r="BJA184" s="25"/>
      <c r="BJB184" s="25"/>
      <c r="BJC184" s="25"/>
      <c r="BJD184" s="25"/>
      <c r="BJE184" s="25"/>
      <c r="BJF184" s="25"/>
      <c r="BJG184" s="25"/>
      <c r="BJH184" s="25"/>
      <c r="BJI184" s="25"/>
      <c r="BJJ184" s="25"/>
      <c r="BJK184" s="25"/>
      <c r="BJL184" s="25"/>
      <c r="BJM184" s="25"/>
      <c r="BJN184" s="25"/>
      <c r="BJO184" s="25"/>
      <c r="BJP184" s="25"/>
      <c r="BJQ184" s="25"/>
      <c r="BJR184" s="25"/>
      <c r="BJS184" s="25"/>
      <c r="BJT184" s="25"/>
      <c r="BJU184" s="25"/>
      <c r="BJV184" s="25"/>
      <c r="BJW184" s="25"/>
      <c r="BJX184" s="25"/>
      <c r="BJY184" s="25"/>
      <c r="BJZ184" s="25"/>
      <c r="BKA184" s="25"/>
      <c r="BKB184" s="25"/>
      <c r="BKC184" s="25"/>
      <c r="BKD184" s="25"/>
      <c r="BKE184" s="25"/>
      <c r="BKF184" s="25"/>
      <c r="BKG184" s="25"/>
      <c r="BKH184" s="25"/>
      <c r="BKI184" s="25"/>
      <c r="BKJ184" s="25"/>
      <c r="BKK184" s="25"/>
      <c r="BKL184" s="25"/>
      <c r="BKM184" s="25"/>
      <c r="BKN184" s="25"/>
      <c r="BKO184" s="25"/>
      <c r="BKP184" s="25"/>
      <c r="BKQ184" s="25"/>
      <c r="BKR184" s="25"/>
      <c r="BKS184" s="25"/>
      <c r="BKT184" s="25"/>
      <c r="BKU184" s="25"/>
      <c r="BKV184" s="25"/>
      <c r="BKW184" s="25"/>
      <c r="BKX184" s="25"/>
      <c r="BKY184" s="25"/>
      <c r="BKZ184" s="25"/>
      <c r="BLA184" s="25"/>
      <c r="BLB184" s="25"/>
      <c r="BLC184" s="25"/>
      <c r="BLD184" s="25"/>
      <c r="BLE184" s="25"/>
      <c r="BLF184" s="25"/>
      <c r="BLG184" s="25"/>
      <c r="BLH184" s="25"/>
      <c r="BLI184" s="25"/>
      <c r="BLJ184" s="25"/>
      <c r="BLK184" s="25"/>
      <c r="BLL184" s="25"/>
      <c r="BLM184" s="25"/>
      <c r="BLN184" s="25"/>
      <c r="BLO184" s="25"/>
      <c r="BLP184" s="25"/>
      <c r="BLQ184" s="25"/>
      <c r="BLR184" s="25"/>
      <c r="BLS184" s="25"/>
      <c r="BLT184" s="25"/>
      <c r="BLU184" s="25"/>
      <c r="BLV184" s="25"/>
      <c r="BLW184" s="25"/>
      <c r="BLX184" s="25"/>
      <c r="BLY184" s="25"/>
      <c r="BLZ184" s="25"/>
      <c r="BMA184" s="25"/>
      <c r="BMB184" s="25"/>
      <c r="BMC184" s="25"/>
      <c r="BMD184" s="25"/>
      <c r="BME184" s="25"/>
      <c r="BMF184" s="25"/>
      <c r="BMG184" s="25"/>
      <c r="BMH184" s="25"/>
      <c r="BMI184" s="25"/>
      <c r="BMJ184" s="25"/>
      <c r="BMK184" s="25"/>
      <c r="BML184" s="25"/>
      <c r="BMM184" s="25"/>
      <c r="BMN184" s="25"/>
      <c r="BMO184" s="25"/>
      <c r="BMP184" s="25"/>
      <c r="BMQ184" s="25"/>
      <c r="BMR184" s="25"/>
      <c r="BMS184" s="25"/>
      <c r="BMT184" s="25"/>
      <c r="BMU184" s="25"/>
      <c r="BMV184" s="25"/>
      <c r="BMW184" s="25"/>
      <c r="BMX184" s="25"/>
      <c r="BMY184" s="25"/>
      <c r="BMZ184" s="25"/>
      <c r="BNA184" s="25"/>
      <c r="BNB184" s="25"/>
      <c r="BNC184" s="25"/>
      <c r="BND184" s="25"/>
      <c r="BNE184" s="25"/>
      <c r="BNF184" s="25"/>
      <c r="BNG184" s="25"/>
      <c r="BNH184" s="25"/>
      <c r="BNI184" s="25"/>
      <c r="BNJ184" s="25"/>
      <c r="BNK184" s="25"/>
      <c r="BNL184" s="25"/>
      <c r="BNM184" s="25"/>
      <c r="BNN184" s="25"/>
      <c r="BNO184" s="25"/>
      <c r="BNP184" s="25"/>
      <c r="BNQ184" s="25"/>
      <c r="BNR184" s="25"/>
      <c r="BNS184" s="25"/>
      <c r="BNT184" s="25"/>
      <c r="BNU184" s="25"/>
      <c r="BNV184" s="25"/>
      <c r="BNW184" s="25"/>
      <c r="BNX184" s="25"/>
      <c r="BNY184" s="25"/>
      <c r="BNZ184" s="25"/>
      <c r="BOA184" s="25"/>
      <c r="BOB184" s="25"/>
      <c r="BOC184" s="25"/>
      <c r="BOD184" s="25"/>
      <c r="BOE184" s="25"/>
      <c r="BOF184" s="25"/>
      <c r="BOG184" s="25"/>
      <c r="BOH184" s="25"/>
      <c r="BOI184" s="25"/>
      <c r="BOJ184" s="25"/>
      <c r="BOK184" s="25"/>
      <c r="BOL184" s="25"/>
      <c r="BOM184" s="25"/>
      <c r="BON184" s="25"/>
      <c r="BOO184" s="25"/>
      <c r="BOP184" s="25"/>
      <c r="BOQ184" s="25"/>
      <c r="BOR184" s="25"/>
      <c r="BOS184" s="25"/>
      <c r="BOT184" s="25"/>
      <c r="BOU184" s="25"/>
      <c r="BOV184" s="25"/>
      <c r="BOW184" s="25"/>
      <c r="BOX184" s="25"/>
      <c r="BOY184" s="25"/>
      <c r="BOZ184" s="25"/>
      <c r="BPA184" s="25"/>
      <c r="BPB184" s="25"/>
      <c r="BPC184" s="25"/>
      <c r="BPD184" s="25"/>
      <c r="BPE184" s="25"/>
      <c r="BPF184" s="25"/>
      <c r="BPG184" s="25"/>
      <c r="BPH184" s="25"/>
      <c r="BPI184" s="25"/>
      <c r="BPJ184" s="25"/>
      <c r="BPK184" s="25"/>
      <c r="BPL184" s="25"/>
      <c r="BPM184" s="25"/>
      <c r="BPN184" s="25"/>
      <c r="BPO184" s="25"/>
      <c r="BPP184" s="25"/>
      <c r="BPQ184" s="25"/>
      <c r="BPR184" s="25"/>
      <c r="BPS184" s="25"/>
      <c r="BPT184" s="25"/>
      <c r="BPU184" s="25"/>
      <c r="BPV184" s="25"/>
      <c r="BPW184" s="25"/>
      <c r="BPX184" s="25"/>
      <c r="BPY184" s="25"/>
      <c r="BPZ184" s="25"/>
      <c r="BQA184" s="25"/>
      <c r="BQB184" s="25"/>
      <c r="BQC184" s="25"/>
      <c r="BQD184" s="25"/>
      <c r="BQE184" s="25"/>
      <c r="BQF184" s="25"/>
      <c r="BQG184" s="25"/>
      <c r="BQH184" s="25"/>
      <c r="BQI184" s="25"/>
      <c r="BQJ184" s="25"/>
      <c r="BQK184" s="25"/>
      <c r="BQL184" s="25"/>
      <c r="BQM184" s="25"/>
      <c r="BQN184" s="25"/>
      <c r="BQO184" s="25"/>
      <c r="BQP184" s="25"/>
      <c r="BQQ184" s="25"/>
      <c r="BQR184" s="25"/>
      <c r="BQS184" s="25"/>
      <c r="BQT184" s="25"/>
      <c r="BQU184" s="25"/>
      <c r="BQV184" s="25"/>
      <c r="BQW184" s="25"/>
      <c r="BQX184" s="25"/>
      <c r="BQY184" s="25"/>
      <c r="BQZ184" s="25"/>
      <c r="BRA184" s="25"/>
      <c r="BRB184" s="25"/>
      <c r="BRC184" s="25"/>
      <c r="BRD184" s="25"/>
      <c r="BRE184" s="25"/>
      <c r="BRF184" s="25"/>
      <c r="BRG184" s="25"/>
      <c r="BRH184" s="25"/>
      <c r="BRI184" s="25"/>
      <c r="BRJ184" s="25"/>
      <c r="BRK184" s="25"/>
      <c r="BRL184" s="25"/>
      <c r="BRM184" s="25"/>
      <c r="BRN184" s="25"/>
      <c r="BRO184" s="25"/>
      <c r="BRP184" s="25"/>
      <c r="BRQ184" s="25"/>
      <c r="BRR184" s="25"/>
      <c r="BRS184" s="25"/>
      <c r="BRT184" s="25"/>
      <c r="BRU184" s="25"/>
      <c r="BRV184" s="25"/>
      <c r="BRW184" s="25"/>
      <c r="BRX184" s="25"/>
      <c r="BRY184" s="25"/>
      <c r="BRZ184" s="25"/>
      <c r="BSA184" s="25"/>
      <c r="BSB184" s="25"/>
      <c r="BSC184" s="25"/>
      <c r="BSD184" s="25"/>
      <c r="BSE184" s="25"/>
      <c r="BSF184" s="25"/>
      <c r="BSG184" s="25"/>
      <c r="BSH184" s="25"/>
      <c r="BSI184" s="25"/>
      <c r="BSJ184" s="25"/>
      <c r="BSK184" s="25"/>
      <c r="BSL184" s="25"/>
      <c r="BSM184" s="25"/>
      <c r="BSN184" s="25"/>
      <c r="BSO184" s="25"/>
      <c r="BSP184" s="25"/>
      <c r="BSQ184" s="25"/>
      <c r="BSR184" s="25"/>
      <c r="BSS184" s="25"/>
      <c r="BST184" s="25"/>
      <c r="BSU184" s="25"/>
      <c r="BSV184" s="25"/>
      <c r="BSW184" s="25"/>
      <c r="BSX184" s="25"/>
      <c r="BSY184" s="25"/>
      <c r="BSZ184" s="25"/>
      <c r="BTA184" s="25"/>
      <c r="BTB184" s="25"/>
      <c r="BTC184" s="25"/>
      <c r="BTD184" s="25"/>
      <c r="BTE184" s="25"/>
      <c r="BTF184" s="25"/>
      <c r="BTG184" s="25"/>
      <c r="BTH184" s="25"/>
      <c r="BTI184" s="25"/>
      <c r="BTJ184" s="25"/>
      <c r="BTK184" s="25"/>
      <c r="BTL184" s="25"/>
      <c r="BTM184" s="25"/>
      <c r="BTN184" s="25"/>
      <c r="BTO184" s="25"/>
      <c r="BTP184" s="25"/>
      <c r="BTQ184" s="25"/>
      <c r="BTR184" s="25"/>
      <c r="BTS184" s="25"/>
      <c r="BTT184" s="25"/>
      <c r="BTU184" s="25"/>
      <c r="BTV184" s="25"/>
      <c r="BTW184" s="25"/>
      <c r="BTX184" s="25"/>
      <c r="BTY184" s="25"/>
      <c r="BTZ184" s="25"/>
      <c r="BUA184" s="25"/>
      <c r="BUB184" s="25"/>
      <c r="BUC184" s="25"/>
      <c r="BUD184" s="25"/>
      <c r="BUE184" s="25"/>
      <c r="BUF184" s="25"/>
      <c r="BUG184" s="25"/>
      <c r="BUH184" s="25"/>
      <c r="BUI184" s="25"/>
      <c r="BUJ184" s="25"/>
      <c r="BUK184" s="25"/>
      <c r="BUL184" s="25"/>
      <c r="BUM184" s="25"/>
      <c r="BUN184" s="25"/>
      <c r="BUO184" s="25"/>
      <c r="BUP184" s="25"/>
      <c r="BUQ184" s="25"/>
      <c r="BUR184" s="25"/>
      <c r="BUS184" s="25"/>
      <c r="BUT184" s="25"/>
      <c r="BUU184" s="25"/>
      <c r="BUV184" s="25"/>
      <c r="BUW184" s="25"/>
      <c r="BUX184" s="25"/>
      <c r="BUY184" s="25"/>
      <c r="BUZ184" s="25"/>
      <c r="BVA184" s="25"/>
      <c r="BVB184" s="25"/>
      <c r="BVC184" s="25"/>
      <c r="BVD184" s="25"/>
      <c r="BVE184" s="25"/>
      <c r="BVF184" s="25"/>
      <c r="BVG184" s="25"/>
      <c r="BVH184" s="25"/>
      <c r="BVI184" s="25"/>
      <c r="BVJ184" s="25"/>
      <c r="BVK184" s="25"/>
      <c r="BVL184" s="25"/>
      <c r="BVM184" s="25"/>
      <c r="BVN184" s="25"/>
      <c r="BVO184" s="25"/>
      <c r="BVP184" s="25"/>
      <c r="BVQ184" s="25"/>
      <c r="BVR184" s="25"/>
      <c r="BVS184" s="25"/>
      <c r="BVT184" s="25"/>
      <c r="BVU184" s="25"/>
      <c r="BVV184" s="25"/>
      <c r="BVW184" s="25"/>
      <c r="BVX184" s="25"/>
      <c r="BVY184" s="25"/>
      <c r="BVZ184" s="25"/>
      <c r="BWA184" s="25"/>
      <c r="BWB184" s="25"/>
      <c r="BWC184" s="25"/>
      <c r="BWD184" s="25"/>
      <c r="BWE184" s="25"/>
      <c r="BWF184" s="25"/>
      <c r="BWG184" s="25"/>
      <c r="BWH184" s="25"/>
      <c r="BWI184" s="25"/>
      <c r="BWJ184" s="25"/>
      <c r="BWK184" s="25"/>
      <c r="BWL184" s="25"/>
      <c r="BWM184" s="25"/>
      <c r="BWN184" s="25"/>
      <c r="BWO184" s="25"/>
      <c r="BWP184" s="25"/>
      <c r="BWQ184" s="25"/>
      <c r="BWR184" s="25"/>
      <c r="BWS184" s="25"/>
      <c r="BWT184" s="25"/>
      <c r="BWU184" s="25"/>
      <c r="BWV184" s="25"/>
      <c r="BWW184" s="25"/>
      <c r="BWX184" s="25"/>
      <c r="BWY184" s="25"/>
      <c r="BWZ184" s="25"/>
      <c r="BXA184" s="25"/>
      <c r="BXB184" s="25"/>
      <c r="BXC184" s="25"/>
      <c r="BXD184" s="25"/>
      <c r="BXE184" s="25"/>
      <c r="BXF184" s="25"/>
      <c r="BXG184" s="25"/>
      <c r="BXH184" s="25"/>
      <c r="BXI184" s="25"/>
      <c r="BXJ184" s="25"/>
      <c r="BXK184" s="25"/>
      <c r="BXL184" s="25"/>
      <c r="BXM184" s="25"/>
      <c r="BXN184" s="25"/>
      <c r="BXO184" s="25"/>
      <c r="BXP184" s="25"/>
      <c r="BXQ184" s="25"/>
      <c r="BXR184" s="25"/>
      <c r="BXS184" s="25"/>
      <c r="BXT184" s="25"/>
      <c r="BXU184" s="25"/>
      <c r="BXV184" s="25"/>
      <c r="BXW184" s="25"/>
      <c r="BXX184" s="25"/>
      <c r="BXY184" s="25"/>
      <c r="BXZ184" s="25"/>
      <c r="BYA184" s="25"/>
      <c r="BYB184" s="25"/>
      <c r="BYC184" s="25"/>
      <c r="BYD184" s="25"/>
      <c r="BYE184" s="25"/>
      <c r="BYF184" s="25"/>
      <c r="BYG184" s="25"/>
      <c r="BYH184" s="25"/>
      <c r="BYI184" s="25"/>
      <c r="BYJ184" s="25"/>
      <c r="BYK184" s="25"/>
      <c r="BYL184" s="25"/>
      <c r="BYM184" s="25"/>
      <c r="BYN184" s="25"/>
      <c r="BYO184" s="25"/>
      <c r="BYP184" s="25"/>
      <c r="BYQ184" s="25"/>
      <c r="BYR184" s="25"/>
      <c r="BYS184" s="25"/>
      <c r="BYT184" s="25"/>
      <c r="BYU184" s="25"/>
      <c r="BYV184" s="25"/>
      <c r="BYW184" s="25"/>
      <c r="BYX184" s="25"/>
      <c r="BYY184" s="25"/>
      <c r="BYZ184" s="25"/>
      <c r="BZA184" s="25"/>
      <c r="BZB184" s="25"/>
      <c r="BZC184" s="25"/>
      <c r="BZD184" s="25"/>
      <c r="BZE184" s="25"/>
      <c r="BZF184" s="25"/>
      <c r="BZG184" s="25"/>
      <c r="BZH184" s="25"/>
      <c r="BZI184" s="25"/>
      <c r="BZJ184" s="25"/>
      <c r="BZK184" s="25"/>
      <c r="BZL184" s="25"/>
      <c r="BZM184" s="25"/>
      <c r="BZN184" s="25"/>
      <c r="BZO184" s="25"/>
      <c r="BZP184" s="25"/>
      <c r="BZQ184" s="25"/>
      <c r="BZR184" s="25"/>
      <c r="BZS184" s="25"/>
      <c r="BZT184" s="25"/>
      <c r="BZU184" s="25"/>
      <c r="BZV184" s="25"/>
      <c r="BZW184" s="25"/>
      <c r="BZX184" s="25"/>
      <c r="BZY184" s="25"/>
      <c r="BZZ184" s="25"/>
      <c r="CAA184" s="25"/>
      <c r="CAB184" s="25"/>
      <c r="CAC184" s="25"/>
      <c r="CAD184" s="25"/>
      <c r="CAE184" s="25"/>
      <c r="CAF184" s="25"/>
      <c r="CAG184" s="25"/>
      <c r="CAH184" s="25"/>
      <c r="CAI184" s="25"/>
      <c r="CAJ184" s="25"/>
      <c r="CAK184" s="25"/>
      <c r="CAL184" s="25"/>
      <c r="CAM184" s="25"/>
      <c r="CAN184" s="25"/>
      <c r="CAO184" s="25"/>
      <c r="CAP184" s="25"/>
      <c r="CAQ184" s="25"/>
      <c r="CAR184" s="25"/>
      <c r="CAS184" s="25"/>
      <c r="CAT184" s="25"/>
      <c r="CAU184" s="25"/>
      <c r="CAV184" s="25"/>
      <c r="CAW184" s="25"/>
      <c r="CAX184" s="25"/>
      <c r="CAY184" s="25"/>
    </row>
    <row r="185" spans="2:2079" s="24" customFormat="1" ht="15.75" hidden="1" thickBot="1" x14ac:dyDescent="0.3">
      <c r="B185" s="227" t="s">
        <v>111</v>
      </c>
      <c r="C185" s="228"/>
      <c r="D185" s="229">
        <f t="shared" ref="D185:F185" si="67">D184/D182</f>
        <v>0.29984663022192437</v>
      </c>
      <c r="E185" s="229">
        <f t="shared" si="67"/>
        <v>8.3038774222234671E-2</v>
      </c>
      <c r="F185" s="229">
        <f t="shared" si="67"/>
        <v>0.30189236917744999</v>
      </c>
      <c r="G185" s="229">
        <f>G184/G182</f>
        <v>6.1358323524957612E-4</v>
      </c>
      <c r="H185" s="229">
        <f t="shared" ref="H185:M185" si="68">H184/H182</f>
        <v>0</v>
      </c>
      <c r="I185" s="229">
        <f t="shared" si="68"/>
        <v>0.5143987574434522</v>
      </c>
      <c r="J185" s="229">
        <f t="shared" si="68"/>
        <v>0.11655368414050314</v>
      </c>
      <c r="K185" s="229">
        <f>K184/K182</f>
        <v>0.37658339026865328</v>
      </c>
      <c r="L185" s="229">
        <f t="shared" si="68"/>
        <v>0.28570284428913634</v>
      </c>
      <c r="M185" s="229">
        <f t="shared" si="68"/>
        <v>5.2735280030619057E-5</v>
      </c>
      <c r="N185" s="11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  <c r="IV185" s="25"/>
      <c r="IW185" s="25"/>
      <c r="IX185" s="25"/>
      <c r="IY185" s="25"/>
      <c r="IZ185" s="25"/>
      <c r="JA185" s="25"/>
      <c r="JB185" s="25"/>
      <c r="JC185" s="25"/>
      <c r="JD185" s="25"/>
      <c r="JE185" s="25"/>
      <c r="JF185" s="25"/>
      <c r="JG185" s="25"/>
      <c r="JH185" s="25"/>
      <c r="JI185" s="25"/>
      <c r="JJ185" s="25"/>
      <c r="JK185" s="25"/>
      <c r="JL185" s="25"/>
      <c r="JM185" s="25"/>
      <c r="JN185" s="25"/>
      <c r="JO185" s="25"/>
      <c r="JP185" s="25"/>
      <c r="JQ185" s="25"/>
      <c r="JR185" s="25"/>
      <c r="JS185" s="25"/>
      <c r="JT185" s="25"/>
      <c r="JU185" s="25"/>
      <c r="JV185" s="25"/>
      <c r="JW185" s="25"/>
      <c r="JX185" s="25"/>
      <c r="JY185" s="25"/>
      <c r="JZ185" s="25"/>
      <c r="KA185" s="25"/>
      <c r="KB185" s="25"/>
      <c r="KC185" s="25"/>
      <c r="KD185" s="25"/>
      <c r="KE185" s="25"/>
      <c r="KF185" s="25"/>
      <c r="KG185" s="25"/>
      <c r="KH185" s="25"/>
      <c r="KI185" s="25"/>
      <c r="KJ185" s="25"/>
      <c r="KK185" s="25"/>
      <c r="KL185" s="25"/>
      <c r="KM185" s="25"/>
      <c r="KN185" s="25"/>
      <c r="KO185" s="25"/>
      <c r="KP185" s="25"/>
      <c r="KQ185" s="25"/>
      <c r="KR185" s="25"/>
      <c r="KS185" s="25"/>
      <c r="KT185" s="25"/>
      <c r="KU185" s="25"/>
      <c r="KV185" s="25"/>
      <c r="KW185" s="25"/>
      <c r="KX185" s="25"/>
      <c r="KY185" s="25"/>
      <c r="KZ185" s="25"/>
      <c r="LA185" s="25"/>
      <c r="LB185" s="25"/>
      <c r="LC185" s="25"/>
      <c r="LD185" s="25"/>
      <c r="LE185" s="25"/>
      <c r="LF185" s="25"/>
      <c r="LG185" s="25"/>
      <c r="LH185" s="25"/>
      <c r="LI185" s="25"/>
      <c r="LJ185" s="25"/>
      <c r="LK185" s="25"/>
      <c r="LL185" s="25"/>
      <c r="LM185" s="25"/>
      <c r="LN185" s="25"/>
      <c r="LO185" s="25"/>
      <c r="LP185" s="25"/>
      <c r="LQ185" s="25"/>
      <c r="LR185" s="25"/>
      <c r="LS185" s="25"/>
      <c r="LT185" s="25"/>
      <c r="LU185" s="25"/>
      <c r="LV185" s="25"/>
      <c r="LW185" s="25"/>
      <c r="LX185" s="25"/>
      <c r="LY185" s="25"/>
      <c r="LZ185" s="25"/>
      <c r="MA185" s="25"/>
      <c r="MB185" s="25"/>
      <c r="MC185" s="25"/>
      <c r="MD185" s="25"/>
      <c r="ME185" s="25"/>
      <c r="MF185" s="25"/>
      <c r="MG185" s="25"/>
      <c r="MH185" s="25"/>
      <c r="MI185" s="25"/>
      <c r="MJ185" s="25"/>
      <c r="MK185" s="25"/>
      <c r="ML185" s="25"/>
      <c r="MM185" s="25"/>
      <c r="MN185" s="25"/>
      <c r="MO185" s="25"/>
      <c r="MP185" s="25"/>
      <c r="MQ185" s="25"/>
      <c r="MR185" s="25"/>
      <c r="MS185" s="25"/>
      <c r="MT185" s="25"/>
      <c r="MU185" s="25"/>
      <c r="MV185" s="25"/>
      <c r="MW185" s="25"/>
      <c r="MX185" s="25"/>
      <c r="MY185" s="25"/>
      <c r="MZ185" s="25"/>
      <c r="NA185" s="25"/>
      <c r="NB185" s="25"/>
      <c r="NC185" s="25"/>
      <c r="ND185" s="25"/>
      <c r="NE185" s="25"/>
      <c r="NF185" s="25"/>
      <c r="NG185" s="25"/>
      <c r="NH185" s="25"/>
      <c r="NI185" s="25"/>
      <c r="NJ185" s="25"/>
      <c r="NK185" s="25"/>
      <c r="NL185" s="25"/>
      <c r="NM185" s="25"/>
      <c r="NN185" s="25"/>
      <c r="NO185" s="25"/>
      <c r="NP185" s="25"/>
      <c r="NQ185" s="25"/>
      <c r="NR185" s="25"/>
      <c r="NS185" s="25"/>
      <c r="NT185" s="25"/>
      <c r="NU185" s="25"/>
      <c r="NV185" s="25"/>
      <c r="NW185" s="25"/>
      <c r="NX185" s="25"/>
      <c r="NY185" s="25"/>
      <c r="NZ185" s="25"/>
      <c r="OA185" s="25"/>
      <c r="OB185" s="25"/>
      <c r="OC185" s="25"/>
      <c r="OD185" s="25"/>
      <c r="OE185" s="25"/>
      <c r="OF185" s="25"/>
      <c r="OG185" s="25"/>
      <c r="OH185" s="25"/>
      <c r="OI185" s="25"/>
      <c r="OJ185" s="25"/>
      <c r="OK185" s="25"/>
      <c r="OL185" s="25"/>
      <c r="OM185" s="25"/>
      <c r="ON185" s="25"/>
      <c r="OO185" s="25"/>
      <c r="OP185" s="25"/>
      <c r="OQ185" s="25"/>
      <c r="OR185" s="25"/>
      <c r="OS185" s="25"/>
      <c r="OT185" s="25"/>
      <c r="OU185" s="25"/>
      <c r="OV185" s="25"/>
      <c r="OW185" s="25"/>
      <c r="OX185" s="25"/>
      <c r="OY185" s="25"/>
      <c r="OZ185" s="25"/>
      <c r="PA185" s="25"/>
      <c r="PB185" s="25"/>
      <c r="PC185" s="25"/>
      <c r="PD185" s="25"/>
      <c r="PE185" s="25"/>
      <c r="PF185" s="25"/>
      <c r="PG185" s="25"/>
      <c r="PH185" s="25"/>
      <c r="PI185" s="25"/>
      <c r="PJ185" s="25"/>
      <c r="PK185" s="25"/>
      <c r="PL185" s="25"/>
      <c r="PM185" s="25"/>
      <c r="PN185" s="25"/>
      <c r="PO185" s="25"/>
      <c r="PP185" s="25"/>
      <c r="PQ185" s="25"/>
      <c r="PR185" s="25"/>
      <c r="PS185" s="25"/>
      <c r="PT185" s="25"/>
      <c r="PU185" s="25"/>
      <c r="PV185" s="25"/>
      <c r="PW185" s="25"/>
      <c r="PX185" s="25"/>
      <c r="PY185" s="25"/>
      <c r="PZ185" s="25"/>
      <c r="QA185" s="25"/>
      <c r="QB185" s="25"/>
      <c r="QC185" s="25"/>
      <c r="QD185" s="25"/>
      <c r="QE185" s="25"/>
      <c r="QF185" s="25"/>
      <c r="QG185" s="25"/>
      <c r="QH185" s="25"/>
      <c r="QI185" s="25"/>
      <c r="QJ185" s="25"/>
      <c r="QK185" s="25"/>
      <c r="QL185" s="25"/>
      <c r="QM185" s="25"/>
      <c r="QN185" s="25"/>
      <c r="QO185" s="25"/>
      <c r="QP185" s="25"/>
      <c r="QQ185" s="25"/>
      <c r="QR185" s="25"/>
      <c r="QS185" s="25"/>
      <c r="QT185" s="25"/>
      <c r="QU185" s="25"/>
      <c r="QV185" s="25"/>
      <c r="QW185" s="25"/>
      <c r="QX185" s="25"/>
      <c r="QY185" s="25"/>
      <c r="QZ185" s="25"/>
      <c r="RA185" s="25"/>
      <c r="RB185" s="25"/>
      <c r="RC185" s="25"/>
      <c r="RD185" s="25"/>
      <c r="RE185" s="25"/>
      <c r="RF185" s="25"/>
      <c r="RG185" s="25"/>
      <c r="RH185" s="25"/>
      <c r="RI185" s="25"/>
      <c r="RJ185" s="25"/>
      <c r="RK185" s="25"/>
      <c r="RL185" s="25"/>
      <c r="RM185" s="25"/>
      <c r="RN185" s="25"/>
      <c r="RO185" s="25"/>
      <c r="RP185" s="25"/>
      <c r="RQ185" s="25"/>
      <c r="RR185" s="25"/>
      <c r="RS185" s="25"/>
      <c r="RT185" s="25"/>
      <c r="RU185" s="25"/>
      <c r="RV185" s="25"/>
      <c r="RW185" s="25"/>
      <c r="RX185" s="25"/>
      <c r="RY185" s="25"/>
      <c r="RZ185" s="25"/>
      <c r="SA185" s="25"/>
      <c r="SB185" s="25"/>
      <c r="SC185" s="25"/>
      <c r="SD185" s="25"/>
      <c r="SE185" s="25"/>
      <c r="SF185" s="25"/>
      <c r="SG185" s="25"/>
      <c r="SH185" s="25"/>
      <c r="SI185" s="25"/>
      <c r="SJ185" s="25"/>
      <c r="SK185" s="25"/>
      <c r="SL185" s="25"/>
      <c r="SM185" s="25"/>
      <c r="SN185" s="25"/>
      <c r="SO185" s="25"/>
      <c r="SP185" s="25"/>
      <c r="SQ185" s="25"/>
      <c r="SR185" s="25"/>
      <c r="SS185" s="25"/>
      <c r="ST185" s="25"/>
      <c r="SU185" s="25"/>
      <c r="SV185" s="25"/>
      <c r="SW185" s="25"/>
      <c r="SX185" s="25"/>
      <c r="SY185" s="25"/>
      <c r="SZ185" s="25"/>
      <c r="TA185" s="25"/>
      <c r="TB185" s="25"/>
      <c r="TC185" s="25"/>
      <c r="TD185" s="25"/>
      <c r="TE185" s="25"/>
      <c r="TF185" s="25"/>
      <c r="TG185" s="25"/>
      <c r="TH185" s="25"/>
      <c r="TI185" s="25"/>
      <c r="TJ185" s="25"/>
      <c r="TK185" s="25"/>
      <c r="TL185" s="25"/>
      <c r="TM185" s="25"/>
      <c r="TN185" s="25"/>
      <c r="TO185" s="25"/>
      <c r="TP185" s="25"/>
      <c r="TQ185" s="25"/>
      <c r="TR185" s="25"/>
      <c r="TS185" s="25"/>
      <c r="TT185" s="25"/>
      <c r="TU185" s="25"/>
      <c r="TV185" s="25"/>
      <c r="TW185" s="25"/>
      <c r="TX185" s="25"/>
      <c r="TY185" s="25"/>
      <c r="TZ185" s="25"/>
      <c r="UA185" s="25"/>
      <c r="UB185" s="25"/>
      <c r="UC185" s="25"/>
      <c r="UD185" s="25"/>
      <c r="UE185" s="25"/>
      <c r="UF185" s="25"/>
      <c r="UG185" s="25"/>
      <c r="UH185" s="25"/>
      <c r="UI185" s="25"/>
      <c r="UJ185" s="25"/>
      <c r="UK185" s="25"/>
      <c r="UL185" s="25"/>
      <c r="UM185" s="25"/>
      <c r="UN185" s="25"/>
      <c r="UO185" s="25"/>
      <c r="UP185" s="25"/>
      <c r="UQ185" s="25"/>
      <c r="UR185" s="25"/>
      <c r="US185" s="25"/>
      <c r="UT185" s="25"/>
      <c r="UU185" s="25"/>
      <c r="UV185" s="25"/>
      <c r="UW185" s="25"/>
      <c r="UX185" s="25"/>
      <c r="UY185" s="25"/>
      <c r="UZ185" s="25"/>
      <c r="VA185" s="25"/>
      <c r="VB185" s="25"/>
      <c r="VC185" s="25"/>
      <c r="VD185" s="25"/>
      <c r="VE185" s="25"/>
      <c r="VF185" s="25"/>
      <c r="VG185" s="25"/>
      <c r="VH185" s="25"/>
      <c r="VI185" s="25"/>
      <c r="VJ185" s="25"/>
      <c r="VK185" s="25"/>
      <c r="VL185" s="25"/>
      <c r="VM185" s="25"/>
      <c r="VN185" s="25"/>
      <c r="VO185" s="25"/>
      <c r="VP185" s="25"/>
      <c r="VQ185" s="25"/>
      <c r="VR185" s="25"/>
      <c r="VS185" s="25"/>
      <c r="VT185" s="25"/>
      <c r="VU185" s="25"/>
      <c r="VV185" s="25"/>
      <c r="VW185" s="25"/>
      <c r="VX185" s="25"/>
      <c r="VY185" s="25"/>
      <c r="VZ185" s="25"/>
      <c r="WA185" s="25"/>
      <c r="WB185" s="25"/>
      <c r="WC185" s="25"/>
      <c r="WD185" s="25"/>
      <c r="WE185" s="25"/>
      <c r="WF185" s="25"/>
      <c r="WG185" s="25"/>
      <c r="WH185" s="25"/>
      <c r="WI185" s="25"/>
      <c r="WJ185" s="25"/>
      <c r="WK185" s="25"/>
      <c r="WL185" s="25"/>
      <c r="WM185" s="25"/>
      <c r="WN185" s="25"/>
      <c r="WO185" s="25"/>
      <c r="WP185" s="25"/>
      <c r="WQ185" s="25"/>
      <c r="WR185" s="25"/>
      <c r="WS185" s="25"/>
      <c r="WT185" s="25"/>
      <c r="WU185" s="25"/>
      <c r="WV185" s="25"/>
      <c r="WW185" s="25"/>
      <c r="WX185" s="25"/>
      <c r="WY185" s="25"/>
      <c r="WZ185" s="25"/>
      <c r="XA185" s="25"/>
      <c r="XB185" s="25"/>
      <c r="XC185" s="25"/>
      <c r="XD185" s="25"/>
      <c r="XE185" s="25"/>
      <c r="XF185" s="25"/>
      <c r="XG185" s="25"/>
      <c r="XH185" s="25"/>
      <c r="XI185" s="25"/>
      <c r="XJ185" s="25"/>
      <c r="XK185" s="25"/>
      <c r="XL185" s="25"/>
      <c r="XM185" s="25"/>
      <c r="XN185" s="25"/>
      <c r="XO185" s="25"/>
      <c r="XP185" s="25"/>
      <c r="XQ185" s="25"/>
      <c r="XR185" s="25"/>
      <c r="XS185" s="25"/>
      <c r="XT185" s="25"/>
      <c r="XU185" s="25"/>
      <c r="XV185" s="25"/>
      <c r="XW185" s="25"/>
      <c r="XX185" s="25"/>
      <c r="XY185" s="25"/>
      <c r="XZ185" s="25"/>
      <c r="YA185" s="25"/>
      <c r="YB185" s="25"/>
      <c r="YC185" s="25"/>
      <c r="YD185" s="25"/>
      <c r="YE185" s="25"/>
      <c r="YF185" s="25"/>
      <c r="YG185" s="25"/>
      <c r="YH185" s="25"/>
      <c r="YI185" s="25"/>
      <c r="YJ185" s="25"/>
      <c r="YK185" s="25"/>
      <c r="YL185" s="25"/>
      <c r="YM185" s="25"/>
      <c r="YN185" s="25"/>
      <c r="YO185" s="25"/>
      <c r="YP185" s="25"/>
      <c r="YQ185" s="25"/>
      <c r="YR185" s="25"/>
      <c r="YS185" s="25"/>
      <c r="YT185" s="25"/>
      <c r="YU185" s="25"/>
      <c r="YV185" s="25"/>
      <c r="YW185" s="25"/>
      <c r="YX185" s="25"/>
      <c r="YY185" s="25"/>
      <c r="YZ185" s="25"/>
      <c r="ZA185" s="25"/>
      <c r="ZB185" s="25"/>
      <c r="ZC185" s="25"/>
      <c r="ZD185" s="25"/>
      <c r="ZE185" s="25"/>
      <c r="ZF185" s="25"/>
      <c r="ZG185" s="25"/>
      <c r="ZH185" s="25"/>
      <c r="ZI185" s="25"/>
      <c r="ZJ185" s="25"/>
      <c r="ZK185" s="25"/>
      <c r="ZL185" s="25"/>
      <c r="ZM185" s="25"/>
      <c r="ZN185" s="25"/>
      <c r="ZO185" s="25"/>
      <c r="ZP185" s="25"/>
      <c r="ZQ185" s="25"/>
      <c r="ZR185" s="25"/>
      <c r="ZS185" s="25"/>
      <c r="ZT185" s="25"/>
      <c r="ZU185" s="25"/>
      <c r="ZV185" s="25"/>
      <c r="ZW185" s="25"/>
      <c r="ZX185" s="25"/>
      <c r="ZY185" s="25"/>
      <c r="ZZ185" s="25"/>
      <c r="AAA185" s="25"/>
      <c r="AAB185" s="25"/>
      <c r="AAC185" s="25"/>
      <c r="AAD185" s="25"/>
      <c r="AAE185" s="25"/>
      <c r="AAF185" s="25"/>
      <c r="AAG185" s="25"/>
      <c r="AAH185" s="25"/>
      <c r="AAI185" s="25"/>
      <c r="AAJ185" s="25"/>
      <c r="AAK185" s="25"/>
      <c r="AAL185" s="25"/>
      <c r="AAM185" s="25"/>
      <c r="AAN185" s="25"/>
      <c r="AAO185" s="25"/>
      <c r="AAP185" s="25"/>
      <c r="AAQ185" s="25"/>
      <c r="AAR185" s="25"/>
      <c r="AAS185" s="25"/>
      <c r="AAT185" s="25"/>
      <c r="AAU185" s="25"/>
      <c r="AAV185" s="25"/>
      <c r="AAW185" s="25"/>
      <c r="AAX185" s="25"/>
      <c r="AAY185" s="25"/>
      <c r="AAZ185" s="25"/>
      <c r="ABA185" s="25"/>
      <c r="ABB185" s="25"/>
      <c r="ABC185" s="25"/>
      <c r="ABD185" s="25"/>
      <c r="ABE185" s="25"/>
      <c r="ABF185" s="25"/>
      <c r="ABG185" s="25"/>
      <c r="ABH185" s="25"/>
      <c r="ABI185" s="25"/>
      <c r="ABJ185" s="25"/>
      <c r="ABK185" s="25"/>
      <c r="ABL185" s="25"/>
      <c r="ABM185" s="25"/>
      <c r="ABN185" s="25"/>
      <c r="ABO185" s="25"/>
      <c r="ABP185" s="25"/>
      <c r="ABQ185" s="25"/>
      <c r="ABR185" s="25"/>
      <c r="ABS185" s="25"/>
      <c r="ABT185" s="25"/>
      <c r="ABU185" s="25"/>
      <c r="ABV185" s="25"/>
      <c r="ABW185" s="25"/>
      <c r="ABX185" s="25"/>
      <c r="ABY185" s="25"/>
      <c r="ABZ185" s="25"/>
      <c r="ACA185" s="25"/>
      <c r="ACB185" s="25"/>
      <c r="ACC185" s="25"/>
      <c r="ACD185" s="25"/>
      <c r="ACE185" s="25"/>
      <c r="ACF185" s="25"/>
      <c r="ACG185" s="25"/>
      <c r="ACH185" s="25"/>
      <c r="ACI185" s="25"/>
      <c r="ACJ185" s="25"/>
      <c r="ACK185" s="25"/>
      <c r="ACL185" s="25"/>
      <c r="ACM185" s="25"/>
      <c r="ACN185" s="25"/>
      <c r="ACO185" s="25"/>
      <c r="ACP185" s="25"/>
      <c r="ACQ185" s="25"/>
      <c r="ACR185" s="25"/>
      <c r="ACS185" s="25"/>
      <c r="ACT185" s="25"/>
      <c r="ACU185" s="25"/>
      <c r="ACV185" s="25"/>
      <c r="ACW185" s="25"/>
      <c r="ACX185" s="25"/>
      <c r="ACY185" s="25"/>
      <c r="ACZ185" s="25"/>
      <c r="ADA185" s="25"/>
      <c r="ADB185" s="25"/>
      <c r="ADC185" s="25"/>
      <c r="ADD185" s="25"/>
      <c r="ADE185" s="25"/>
      <c r="ADF185" s="25"/>
      <c r="ADG185" s="25"/>
      <c r="ADH185" s="25"/>
      <c r="ADI185" s="25"/>
      <c r="ADJ185" s="25"/>
      <c r="ADK185" s="25"/>
      <c r="ADL185" s="25"/>
      <c r="ADM185" s="25"/>
      <c r="ADN185" s="25"/>
      <c r="ADO185" s="25"/>
      <c r="ADP185" s="25"/>
      <c r="ADQ185" s="25"/>
      <c r="ADR185" s="25"/>
      <c r="ADS185" s="25"/>
      <c r="ADT185" s="25"/>
      <c r="ADU185" s="25"/>
      <c r="ADV185" s="25"/>
      <c r="ADW185" s="25"/>
      <c r="ADX185" s="25"/>
      <c r="ADY185" s="25"/>
      <c r="ADZ185" s="25"/>
      <c r="AEA185" s="25"/>
      <c r="AEB185" s="25"/>
      <c r="AEC185" s="25"/>
      <c r="AED185" s="25"/>
      <c r="AEE185" s="25"/>
      <c r="AEF185" s="25"/>
      <c r="AEG185" s="25"/>
      <c r="AEH185" s="25"/>
      <c r="AEI185" s="25"/>
      <c r="AEJ185" s="25"/>
      <c r="AEK185" s="25"/>
      <c r="AEL185" s="25"/>
      <c r="AEM185" s="25"/>
      <c r="AEN185" s="25"/>
      <c r="AEO185" s="25"/>
      <c r="AEP185" s="25"/>
      <c r="AEQ185" s="25"/>
      <c r="AER185" s="25"/>
      <c r="AES185" s="25"/>
      <c r="AET185" s="25"/>
      <c r="AEU185" s="25"/>
      <c r="AEV185" s="25"/>
      <c r="AEW185" s="25"/>
      <c r="AEX185" s="25"/>
      <c r="AEY185" s="25"/>
      <c r="AEZ185" s="25"/>
      <c r="AFA185" s="25"/>
      <c r="AFB185" s="25"/>
      <c r="AFC185" s="25"/>
      <c r="AFD185" s="25"/>
      <c r="AFE185" s="25"/>
      <c r="AFF185" s="25"/>
      <c r="AFG185" s="25"/>
      <c r="AFH185" s="25"/>
      <c r="AFI185" s="25"/>
      <c r="AFJ185" s="25"/>
      <c r="AFK185" s="25"/>
      <c r="AFL185" s="25"/>
      <c r="AFM185" s="25"/>
      <c r="AFN185" s="25"/>
      <c r="AFO185" s="25"/>
      <c r="AFP185" s="25"/>
      <c r="AFQ185" s="25"/>
      <c r="AFR185" s="25"/>
      <c r="AFS185" s="25"/>
      <c r="AFT185" s="25"/>
      <c r="AFU185" s="25"/>
      <c r="AFV185" s="25"/>
      <c r="AFW185" s="25"/>
      <c r="AFX185" s="25"/>
      <c r="AFY185" s="25"/>
      <c r="AFZ185" s="25"/>
      <c r="AGA185" s="25"/>
      <c r="AGB185" s="25"/>
      <c r="AGC185" s="25"/>
      <c r="AGD185" s="25"/>
      <c r="AGE185" s="25"/>
      <c r="AGF185" s="25"/>
      <c r="AGG185" s="25"/>
      <c r="AGH185" s="25"/>
      <c r="AGI185" s="25"/>
      <c r="AGJ185" s="25"/>
      <c r="AGK185" s="25"/>
      <c r="AGL185" s="25"/>
      <c r="AGM185" s="25"/>
      <c r="AGN185" s="25"/>
      <c r="AGO185" s="25"/>
      <c r="AGP185" s="25"/>
      <c r="AGQ185" s="25"/>
      <c r="AGR185" s="25"/>
      <c r="AGS185" s="25"/>
      <c r="AGT185" s="25"/>
      <c r="AGU185" s="25"/>
      <c r="AGV185" s="25"/>
      <c r="AGW185" s="25"/>
      <c r="AGX185" s="25"/>
      <c r="AGY185" s="25"/>
      <c r="AGZ185" s="25"/>
      <c r="AHA185" s="25"/>
      <c r="AHB185" s="25"/>
      <c r="AHC185" s="25"/>
      <c r="AHD185" s="25"/>
      <c r="AHE185" s="25"/>
      <c r="AHF185" s="25"/>
      <c r="AHG185" s="25"/>
      <c r="AHH185" s="25"/>
      <c r="AHI185" s="25"/>
      <c r="AHJ185" s="25"/>
      <c r="AHK185" s="25"/>
      <c r="AHL185" s="25"/>
      <c r="AHM185" s="25"/>
      <c r="AHN185" s="25"/>
      <c r="AHO185" s="25"/>
      <c r="AHP185" s="25"/>
      <c r="AHQ185" s="25"/>
      <c r="AHR185" s="25"/>
      <c r="AHS185" s="25"/>
      <c r="AHT185" s="25"/>
      <c r="AHU185" s="25"/>
      <c r="AHV185" s="25"/>
      <c r="AHW185" s="25"/>
      <c r="AHX185" s="25"/>
      <c r="AHY185" s="25"/>
      <c r="AHZ185" s="25"/>
      <c r="AIA185" s="25"/>
      <c r="AIB185" s="25"/>
      <c r="AIC185" s="25"/>
      <c r="AID185" s="25"/>
      <c r="AIE185" s="25"/>
      <c r="AIF185" s="25"/>
      <c r="AIG185" s="25"/>
      <c r="AIH185" s="25"/>
      <c r="AII185" s="25"/>
      <c r="AIJ185" s="25"/>
      <c r="AIK185" s="25"/>
      <c r="AIL185" s="25"/>
      <c r="AIM185" s="25"/>
      <c r="AIN185" s="25"/>
      <c r="AIO185" s="25"/>
      <c r="AIP185" s="25"/>
      <c r="AIQ185" s="25"/>
      <c r="AIR185" s="25"/>
      <c r="AIS185" s="25"/>
      <c r="AIT185" s="25"/>
      <c r="AIU185" s="25"/>
      <c r="AIV185" s="25"/>
      <c r="AIW185" s="25"/>
      <c r="AIX185" s="25"/>
      <c r="AIY185" s="25"/>
      <c r="AIZ185" s="25"/>
      <c r="AJA185" s="25"/>
      <c r="AJB185" s="25"/>
      <c r="AJC185" s="25"/>
      <c r="AJD185" s="25"/>
      <c r="AJE185" s="25"/>
      <c r="AJF185" s="25"/>
      <c r="AJG185" s="25"/>
      <c r="AJH185" s="25"/>
      <c r="AJI185" s="25"/>
      <c r="AJJ185" s="25"/>
      <c r="AJK185" s="25"/>
      <c r="AJL185" s="25"/>
      <c r="AJM185" s="25"/>
      <c r="AJN185" s="25"/>
      <c r="AJO185" s="25"/>
      <c r="AJP185" s="25"/>
      <c r="AJQ185" s="25"/>
      <c r="AJR185" s="25"/>
      <c r="AJS185" s="25"/>
      <c r="AJT185" s="25"/>
      <c r="AJU185" s="25"/>
      <c r="AJV185" s="25"/>
      <c r="AJW185" s="25"/>
      <c r="AJX185" s="25"/>
      <c r="AJY185" s="25"/>
      <c r="AJZ185" s="25"/>
      <c r="AKA185" s="25"/>
      <c r="AKB185" s="25"/>
      <c r="AKC185" s="25"/>
      <c r="AKD185" s="25"/>
      <c r="AKE185" s="25"/>
      <c r="AKF185" s="25"/>
      <c r="AKG185" s="25"/>
      <c r="AKH185" s="25"/>
      <c r="AKI185" s="25"/>
      <c r="AKJ185" s="25"/>
      <c r="AKK185" s="25"/>
      <c r="AKL185" s="25"/>
      <c r="AKM185" s="25"/>
      <c r="AKN185" s="25"/>
      <c r="AKO185" s="25"/>
      <c r="AKP185" s="25"/>
      <c r="AKQ185" s="25"/>
      <c r="AKR185" s="25"/>
      <c r="AKS185" s="25"/>
      <c r="AKT185" s="25"/>
      <c r="AKU185" s="25"/>
      <c r="AKV185" s="25"/>
      <c r="AKW185" s="25"/>
      <c r="AKX185" s="25"/>
      <c r="AKY185" s="25"/>
      <c r="AKZ185" s="25"/>
      <c r="ALA185" s="25"/>
      <c r="ALB185" s="25"/>
      <c r="ALC185" s="25"/>
      <c r="ALD185" s="25"/>
      <c r="ALE185" s="25"/>
      <c r="ALF185" s="25"/>
      <c r="ALG185" s="25"/>
      <c r="ALH185" s="25"/>
      <c r="ALI185" s="25"/>
      <c r="ALJ185" s="25"/>
      <c r="ALK185" s="25"/>
      <c r="ALL185" s="25"/>
      <c r="ALM185" s="25"/>
      <c r="ALN185" s="25"/>
      <c r="ALO185" s="25"/>
      <c r="ALP185" s="25"/>
      <c r="ALQ185" s="25"/>
      <c r="ALR185" s="25"/>
      <c r="ALS185" s="25"/>
      <c r="ALT185" s="25"/>
      <c r="ALU185" s="25"/>
      <c r="ALV185" s="25"/>
      <c r="ALW185" s="25"/>
      <c r="ALX185" s="25"/>
      <c r="ALY185" s="25"/>
      <c r="ALZ185" s="25"/>
      <c r="AMA185" s="25"/>
      <c r="AMB185" s="25"/>
      <c r="AMC185" s="25"/>
      <c r="AMD185" s="25"/>
      <c r="AME185" s="25"/>
      <c r="AMF185" s="25"/>
      <c r="AMG185" s="25"/>
      <c r="AMH185" s="25"/>
      <c r="AMI185" s="25"/>
      <c r="AMJ185" s="25"/>
      <c r="AMK185" s="25"/>
      <c r="AML185" s="25"/>
      <c r="AMM185" s="25"/>
      <c r="AMN185" s="25"/>
      <c r="AMO185" s="25"/>
      <c r="AMP185" s="25"/>
      <c r="AMQ185" s="25"/>
      <c r="AMR185" s="25"/>
      <c r="AMS185" s="25"/>
      <c r="AMT185" s="25"/>
      <c r="AMU185" s="25"/>
      <c r="AMV185" s="25"/>
      <c r="AMW185" s="25"/>
      <c r="AMX185" s="25"/>
      <c r="AMY185" s="25"/>
      <c r="AMZ185" s="25"/>
      <c r="ANA185" s="25"/>
      <c r="ANB185" s="25"/>
      <c r="ANC185" s="25"/>
      <c r="AND185" s="25"/>
      <c r="ANE185" s="25"/>
      <c r="ANF185" s="25"/>
      <c r="ANG185" s="25"/>
      <c r="ANH185" s="25"/>
      <c r="ANI185" s="25"/>
      <c r="ANJ185" s="25"/>
      <c r="ANK185" s="25"/>
      <c r="ANL185" s="25"/>
      <c r="ANM185" s="25"/>
      <c r="ANN185" s="25"/>
      <c r="ANO185" s="25"/>
      <c r="ANP185" s="25"/>
      <c r="ANQ185" s="25"/>
      <c r="ANR185" s="25"/>
      <c r="ANS185" s="25"/>
      <c r="ANT185" s="25"/>
      <c r="ANU185" s="25"/>
      <c r="ANV185" s="25"/>
      <c r="ANW185" s="25"/>
      <c r="ANX185" s="25"/>
      <c r="ANY185" s="25"/>
      <c r="ANZ185" s="25"/>
      <c r="AOA185" s="25"/>
      <c r="AOB185" s="25"/>
      <c r="AOC185" s="25"/>
      <c r="AOD185" s="25"/>
      <c r="AOE185" s="25"/>
      <c r="AOF185" s="25"/>
      <c r="AOG185" s="25"/>
      <c r="AOH185" s="25"/>
      <c r="AOI185" s="25"/>
      <c r="AOJ185" s="25"/>
      <c r="AOK185" s="25"/>
      <c r="AOL185" s="25"/>
      <c r="AOM185" s="25"/>
      <c r="AON185" s="25"/>
      <c r="AOO185" s="25"/>
      <c r="AOP185" s="25"/>
      <c r="AOQ185" s="25"/>
      <c r="AOR185" s="25"/>
      <c r="AOS185" s="25"/>
      <c r="AOT185" s="25"/>
      <c r="AOU185" s="25"/>
      <c r="AOV185" s="25"/>
      <c r="AOW185" s="25"/>
      <c r="AOX185" s="25"/>
      <c r="AOY185" s="25"/>
      <c r="AOZ185" s="25"/>
      <c r="APA185" s="25"/>
      <c r="APB185" s="25"/>
      <c r="APC185" s="25"/>
      <c r="APD185" s="25"/>
      <c r="APE185" s="25"/>
      <c r="APF185" s="25"/>
      <c r="APG185" s="25"/>
      <c r="APH185" s="25"/>
      <c r="API185" s="25"/>
      <c r="APJ185" s="25"/>
      <c r="APK185" s="25"/>
      <c r="APL185" s="25"/>
      <c r="APM185" s="25"/>
      <c r="APN185" s="25"/>
      <c r="APO185" s="25"/>
      <c r="APP185" s="25"/>
      <c r="APQ185" s="25"/>
      <c r="APR185" s="25"/>
      <c r="APS185" s="25"/>
      <c r="APT185" s="25"/>
      <c r="APU185" s="25"/>
      <c r="APV185" s="25"/>
      <c r="APW185" s="25"/>
      <c r="APX185" s="25"/>
      <c r="APY185" s="25"/>
      <c r="APZ185" s="25"/>
      <c r="AQA185" s="25"/>
      <c r="AQB185" s="25"/>
      <c r="AQC185" s="25"/>
      <c r="AQD185" s="25"/>
      <c r="AQE185" s="25"/>
      <c r="AQF185" s="25"/>
      <c r="AQG185" s="25"/>
      <c r="AQH185" s="25"/>
      <c r="AQI185" s="25"/>
      <c r="AQJ185" s="25"/>
      <c r="AQK185" s="25"/>
      <c r="AQL185" s="25"/>
      <c r="AQM185" s="25"/>
      <c r="AQN185" s="25"/>
      <c r="AQO185" s="25"/>
      <c r="AQP185" s="25"/>
      <c r="AQQ185" s="25"/>
      <c r="AQR185" s="25"/>
      <c r="AQS185" s="25"/>
      <c r="AQT185" s="25"/>
      <c r="AQU185" s="25"/>
      <c r="AQV185" s="25"/>
      <c r="AQW185" s="25"/>
      <c r="AQX185" s="25"/>
      <c r="AQY185" s="25"/>
      <c r="AQZ185" s="25"/>
      <c r="ARA185" s="25"/>
      <c r="ARB185" s="25"/>
      <c r="ARC185" s="25"/>
      <c r="ARD185" s="25"/>
      <c r="ARE185" s="25"/>
      <c r="ARF185" s="25"/>
      <c r="ARG185" s="25"/>
      <c r="ARH185" s="25"/>
      <c r="ARI185" s="25"/>
      <c r="ARJ185" s="25"/>
      <c r="ARK185" s="25"/>
      <c r="ARL185" s="25"/>
      <c r="ARM185" s="25"/>
      <c r="ARN185" s="25"/>
      <c r="ARO185" s="25"/>
      <c r="ARP185" s="25"/>
      <c r="ARQ185" s="25"/>
      <c r="ARR185" s="25"/>
      <c r="ARS185" s="25"/>
      <c r="ART185" s="25"/>
      <c r="ARU185" s="25"/>
      <c r="ARV185" s="25"/>
      <c r="ARW185" s="25"/>
      <c r="ARX185" s="25"/>
      <c r="ARY185" s="25"/>
      <c r="ARZ185" s="25"/>
      <c r="ASA185" s="25"/>
      <c r="ASB185" s="25"/>
      <c r="ASC185" s="25"/>
      <c r="ASD185" s="25"/>
      <c r="ASE185" s="25"/>
      <c r="ASF185" s="25"/>
      <c r="ASG185" s="25"/>
      <c r="ASH185" s="25"/>
      <c r="ASI185" s="25"/>
      <c r="ASJ185" s="25"/>
      <c r="ASK185" s="25"/>
      <c r="ASL185" s="25"/>
      <c r="ASM185" s="25"/>
      <c r="ASN185" s="25"/>
      <c r="ASO185" s="25"/>
      <c r="ASP185" s="25"/>
      <c r="ASQ185" s="25"/>
      <c r="ASR185" s="25"/>
      <c r="ASS185" s="25"/>
      <c r="AST185" s="25"/>
      <c r="ASU185" s="25"/>
      <c r="ASV185" s="25"/>
      <c r="ASW185" s="25"/>
      <c r="ASX185" s="25"/>
      <c r="ASY185" s="25"/>
      <c r="ASZ185" s="25"/>
      <c r="ATA185" s="25"/>
      <c r="ATB185" s="25"/>
      <c r="ATC185" s="25"/>
      <c r="ATD185" s="25"/>
      <c r="ATE185" s="25"/>
      <c r="ATF185" s="25"/>
      <c r="ATG185" s="25"/>
      <c r="ATH185" s="25"/>
      <c r="ATI185" s="25"/>
      <c r="ATJ185" s="25"/>
      <c r="ATK185" s="25"/>
      <c r="ATL185" s="25"/>
      <c r="ATM185" s="25"/>
      <c r="ATN185" s="25"/>
      <c r="ATO185" s="25"/>
      <c r="ATP185" s="25"/>
      <c r="ATQ185" s="25"/>
      <c r="ATR185" s="25"/>
      <c r="ATS185" s="25"/>
      <c r="ATT185" s="25"/>
      <c r="ATU185" s="25"/>
      <c r="ATV185" s="25"/>
      <c r="ATW185" s="25"/>
      <c r="ATX185" s="25"/>
      <c r="ATY185" s="25"/>
      <c r="ATZ185" s="25"/>
      <c r="AUA185" s="25"/>
      <c r="AUB185" s="25"/>
      <c r="AUC185" s="25"/>
      <c r="AUD185" s="25"/>
      <c r="AUE185" s="25"/>
      <c r="AUF185" s="25"/>
      <c r="AUG185" s="25"/>
      <c r="AUH185" s="25"/>
      <c r="AUI185" s="25"/>
      <c r="AUJ185" s="25"/>
      <c r="AUK185" s="25"/>
      <c r="AUL185" s="25"/>
      <c r="AUM185" s="25"/>
      <c r="AUN185" s="25"/>
      <c r="AUO185" s="25"/>
      <c r="AUP185" s="25"/>
      <c r="AUQ185" s="25"/>
      <c r="AUR185" s="25"/>
      <c r="AUS185" s="25"/>
      <c r="AUT185" s="25"/>
      <c r="AUU185" s="25"/>
      <c r="AUV185" s="25"/>
      <c r="AUW185" s="25"/>
      <c r="AUX185" s="25"/>
      <c r="AUY185" s="25"/>
      <c r="AUZ185" s="25"/>
      <c r="AVA185" s="25"/>
      <c r="AVB185" s="25"/>
      <c r="AVC185" s="25"/>
      <c r="AVD185" s="25"/>
      <c r="AVE185" s="25"/>
      <c r="AVF185" s="25"/>
      <c r="AVG185" s="25"/>
      <c r="AVH185" s="25"/>
      <c r="AVI185" s="25"/>
      <c r="AVJ185" s="25"/>
      <c r="AVK185" s="25"/>
      <c r="AVL185" s="25"/>
      <c r="AVM185" s="25"/>
      <c r="AVN185" s="25"/>
      <c r="AVO185" s="25"/>
      <c r="AVP185" s="25"/>
      <c r="AVQ185" s="25"/>
      <c r="AVR185" s="25"/>
      <c r="AVS185" s="25"/>
      <c r="AVT185" s="25"/>
      <c r="AVU185" s="25"/>
      <c r="AVV185" s="25"/>
      <c r="AVW185" s="25"/>
      <c r="AVX185" s="25"/>
      <c r="AVY185" s="25"/>
      <c r="AVZ185" s="25"/>
      <c r="AWA185" s="25"/>
      <c r="AWB185" s="25"/>
      <c r="AWC185" s="25"/>
      <c r="AWD185" s="25"/>
      <c r="AWE185" s="25"/>
      <c r="AWF185" s="25"/>
      <c r="AWG185" s="25"/>
      <c r="AWH185" s="25"/>
      <c r="AWI185" s="25"/>
      <c r="AWJ185" s="25"/>
      <c r="AWK185" s="25"/>
      <c r="AWL185" s="25"/>
      <c r="AWM185" s="25"/>
      <c r="AWN185" s="25"/>
      <c r="AWO185" s="25"/>
      <c r="AWP185" s="25"/>
      <c r="AWQ185" s="25"/>
      <c r="AWR185" s="25"/>
      <c r="AWS185" s="25"/>
      <c r="AWT185" s="25"/>
      <c r="AWU185" s="25"/>
      <c r="AWV185" s="25"/>
      <c r="AWW185" s="25"/>
      <c r="AWX185" s="25"/>
      <c r="AWY185" s="25"/>
      <c r="AWZ185" s="25"/>
      <c r="AXA185" s="25"/>
      <c r="AXB185" s="25"/>
      <c r="AXC185" s="25"/>
      <c r="AXD185" s="25"/>
      <c r="AXE185" s="25"/>
      <c r="AXF185" s="25"/>
      <c r="AXG185" s="25"/>
      <c r="AXH185" s="25"/>
      <c r="AXI185" s="25"/>
      <c r="AXJ185" s="25"/>
      <c r="AXK185" s="25"/>
      <c r="AXL185" s="25"/>
      <c r="AXM185" s="25"/>
      <c r="AXN185" s="25"/>
      <c r="AXO185" s="25"/>
      <c r="AXP185" s="25"/>
      <c r="AXQ185" s="25"/>
      <c r="AXR185" s="25"/>
      <c r="AXS185" s="25"/>
      <c r="AXT185" s="25"/>
      <c r="AXU185" s="25"/>
      <c r="AXV185" s="25"/>
      <c r="AXW185" s="25"/>
      <c r="AXX185" s="25"/>
      <c r="AXY185" s="25"/>
      <c r="AXZ185" s="25"/>
      <c r="AYA185" s="25"/>
      <c r="AYB185" s="25"/>
      <c r="AYC185" s="25"/>
      <c r="AYD185" s="25"/>
      <c r="AYE185" s="25"/>
      <c r="AYF185" s="25"/>
      <c r="AYG185" s="25"/>
      <c r="AYH185" s="25"/>
      <c r="AYI185" s="25"/>
      <c r="AYJ185" s="25"/>
      <c r="AYK185" s="25"/>
      <c r="AYL185" s="25"/>
      <c r="AYM185" s="25"/>
      <c r="AYN185" s="25"/>
      <c r="AYO185" s="25"/>
      <c r="AYP185" s="25"/>
      <c r="AYQ185" s="25"/>
      <c r="AYR185" s="25"/>
      <c r="AYS185" s="25"/>
      <c r="AYT185" s="25"/>
      <c r="AYU185" s="25"/>
      <c r="AYV185" s="25"/>
      <c r="AYW185" s="25"/>
      <c r="AYX185" s="25"/>
      <c r="AYY185" s="25"/>
      <c r="AYZ185" s="25"/>
      <c r="AZA185" s="25"/>
      <c r="AZB185" s="25"/>
      <c r="AZC185" s="25"/>
      <c r="AZD185" s="25"/>
      <c r="AZE185" s="25"/>
      <c r="AZF185" s="25"/>
      <c r="AZG185" s="25"/>
      <c r="AZH185" s="25"/>
      <c r="AZI185" s="25"/>
      <c r="AZJ185" s="25"/>
      <c r="AZK185" s="25"/>
      <c r="AZL185" s="25"/>
      <c r="AZM185" s="25"/>
      <c r="AZN185" s="25"/>
      <c r="AZO185" s="25"/>
      <c r="AZP185" s="25"/>
      <c r="AZQ185" s="25"/>
      <c r="AZR185" s="25"/>
      <c r="AZS185" s="25"/>
      <c r="AZT185" s="25"/>
      <c r="AZU185" s="25"/>
      <c r="AZV185" s="25"/>
      <c r="AZW185" s="25"/>
      <c r="AZX185" s="25"/>
      <c r="AZY185" s="25"/>
      <c r="AZZ185" s="25"/>
      <c r="BAA185" s="25"/>
      <c r="BAB185" s="25"/>
      <c r="BAC185" s="25"/>
      <c r="BAD185" s="25"/>
      <c r="BAE185" s="25"/>
      <c r="BAF185" s="25"/>
      <c r="BAG185" s="25"/>
      <c r="BAH185" s="25"/>
      <c r="BAI185" s="25"/>
      <c r="BAJ185" s="25"/>
      <c r="BAK185" s="25"/>
      <c r="BAL185" s="25"/>
      <c r="BAM185" s="25"/>
      <c r="BAN185" s="25"/>
      <c r="BAO185" s="25"/>
      <c r="BAP185" s="25"/>
      <c r="BAQ185" s="25"/>
      <c r="BAR185" s="25"/>
      <c r="BAS185" s="25"/>
      <c r="BAT185" s="25"/>
      <c r="BAU185" s="25"/>
      <c r="BAV185" s="25"/>
      <c r="BAW185" s="25"/>
      <c r="BAX185" s="25"/>
      <c r="BAY185" s="25"/>
      <c r="BAZ185" s="25"/>
      <c r="BBA185" s="25"/>
      <c r="BBB185" s="25"/>
      <c r="BBC185" s="25"/>
      <c r="BBD185" s="25"/>
      <c r="BBE185" s="25"/>
      <c r="BBF185" s="25"/>
      <c r="BBG185" s="25"/>
      <c r="BBH185" s="25"/>
      <c r="BBI185" s="25"/>
      <c r="BBJ185" s="25"/>
      <c r="BBK185" s="25"/>
      <c r="BBL185" s="25"/>
      <c r="BBM185" s="25"/>
      <c r="BBN185" s="25"/>
      <c r="BBO185" s="25"/>
      <c r="BBP185" s="25"/>
      <c r="BBQ185" s="25"/>
      <c r="BBR185" s="25"/>
      <c r="BBS185" s="25"/>
      <c r="BBT185" s="25"/>
      <c r="BBU185" s="25"/>
      <c r="BBV185" s="25"/>
      <c r="BBW185" s="25"/>
      <c r="BBX185" s="25"/>
      <c r="BBY185" s="25"/>
      <c r="BBZ185" s="25"/>
      <c r="BCA185" s="25"/>
      <c r="BCB185" s="25"/>
      <c r="BCC185" s="25"/>
      <c r="BCD185" s="25"/>
      <c r="BCE185" s="25"/>
      <c r="BCF185" s="25"/>
      <c r="BCG185" s="25"/>
      <c r="BCH185" s="25"/>
      <c r="BCI185" s="25"/>
      <c r="BCJ185" s="25"/>
      <c r="BCK185" s="25"/>
      <c r="BCL185" s="25"/>
      <c r="BCM185" s="25"/>
      <c r="BCN185" s="25"/>
      <c r="BCO185" s="25"/>
      <c r="BCP185" s="25"/>
      <c r="BCQ185" s="25"/>
      <c r="BCR185" s="25"/>
      <c r="BCS185" s="25"/>
      <c r="BCT185" s="25"/>
      <c r="BCU185" s="25"/>
      <c r="BCV185" s="25"/>
      <c r="BCW185" s="25"/>
      <c r="BCX185" s="25"/>
      <c r="BCY185" s="25"/>
      <c r="BCZ185" s="25"/>
      <c r="BDA185" s="25"/>
      <c r="BDB185" s="25"/>
      <c r="BDC185" s="25"/>
      <c r="BDD185" s="25"/>
      <c r="BDE185" s="25"/>
      <c r="BDF185" s="25"/>
      <c r="BDG185" s="25"/>
      <c r="BDH185" s="25"/>
      <c r="BDI185" s="25"/>
      <c r="BDJ185" s="25"/>
      <c r="BDK185" s="25"/>
      <c r="BDL185" s="25"/>
      <c r="BDM185" s="25"/>
      <c r="BDN185" s="25"/>
      <c r="BDO185" s="25"/>
      <c r="BDP185" s="25"/>
      <c r="BDQ185" s="25"/>
      <c r="BDR185" s="25"/>
      <c r="BDS185" s="25"/>
      <c r="BDT185" s="25"/>
      <c r="BDU185" s="25"/>
      <c r="BDV185" s="25"/>
      <c r="BDW185" s="25"/>
      <c r="BDX185" s="25"/>
      <c r="BDY185" s="25"/>
      <c r="BDZ185" s="25"/>
      <c r="BEA185" s="25"/>
      <c r="BEB185" s="25"/>
      <c r="BEC185" s="25"/>
      <c r="BED185" s="25"/>
      <c r="BEE185" s="25"/>
      <c r="BEF185" s="25"/>
      <c r="BEG185" s="25"/>
      <c r="BEH185" s="25"/>
      <c r="BEI185" s="25"/>
      <c r="BEJ185" s="25"/>
      <c r="BEK185" s="25"/>
      <c r="BEL185" s="25"/>
      <c r="BEM185" s="25"/>
      <c r="BEN185" s="25"/>
      <c r="BEO185" s="25"/>
      <c r="BEP185" s="25"/>
      <c r="BEQ185" s="25"/>
      <c r="BER185" s="25"/>
      <c r="BES185" s="25"/>
      <c r="BET185" s="25"/>
      <c r="BEU185" s="25"/>
      <c r="BEV185" s="25"/>
      <c r="BEW185" s="25"/>
      <c r="BEX185" s="25"/>
      <c r="BEY185" s="25"/>
      <c r="BEZ185" s="25"/>
      <c r="BFA185" s="25"/>
      <c r="BFB185" s="25"/>
      <c r="BFC185" s="25"/>
      <c r="BFD185" s="25"/>
      <c r="BFE185" s="25"/>
      <c r="BFF185" s="25"/>
      <c r="BFG185" s="25"/>
      <c r="BFH185" s="25"/>
      <c r="BFI185" s="25"/>
      <c r="BFJ185" s="25"/>
      <c r="BFK185" s="25"/>
      <c r="BFL185" s="25"/>
      <c r="BFM185" s="25"/>
      <c r="BFN185" s="25"/>
      <c r="BFO185" s="25"/>
      <c r="BFP185" s="25"/>
      <c r="BFQ185" s="25"/>
      <c r="BFR185" s="25"/>
      <c r="BFS185" s="25"/>
      <c r="BFT185" s="25"/>
      <c r="BFU185" s="25"/>
      <c r="BFV185" s="25"/>
      <c r="BFW185" s="25"/>
      <c r="BFX185" s="25"/>
      <c r="BFY185" s="25"/>
      <c r="BFZ185" s="25"/>
      <c r="BGA185" s="25"/>
      <c r="BGB185" s="25"/>
      <c r="BGC185" s="25"/>
      <c r="BGD185" s="25"/>
      <c r="BGE185" s="25"/>
      <c r="BGF185" s="25"/>
      <c r="BGG185" s="25"/>
      <c r="BGH185" s="25"/>
      <c r="BGI185" s="25"/>
      <c r="BGJ185" s="25"/>
      <c r="BGK185" s="25"/>
      <c r="BGL185" s="25"/>
      <c r="BGM185" s="25"/>
      <c r="BGN185" s="25"/>
      <c r="BGO185" s="25"/>
      <c r="BGP185" s="25"/>
      <c r="BGQ185" s="25"/>
      <c r="BGR185" s="25"/>
      <c r="BGS185" s="25"/>
      <c r="BGT185" s="25"/>
      <c r="BGU185" s="25"/>
      <c r="BGV185" s="25"/>
      <c r="BGW185" s="25"/>
      <c r="BGX185" s="25"/>
      <c r="BGY185" s="25"/>
      <c r="BGZ185" s="25"/>
      <c r="BHA185" s="25"/>
      <c r="BHB185" s="25"/>
      <c r="BHC185" s="25"/>
      <c r="BHD185" s="25"/>
      <c r="BHE185" s="25"/>
      <c r="BHF185" s="25"/>
      <c r="BHG185" s="25"/>
      <c r="BHH185" s="25"/>
      <c r="BHI185" s="25"/>
      <c r="BHJ185" s="25"/>
      <c r="BHK185" s="25"/>
      <c r="BHL185" s="25"/>
      <c r="BHM185" s="25"/>
      <c r="BHN185" s="25"/>
      <c r="BHO185" s="25"/>
      <c r="BHP185" s="25"/>
      <c r="BHQ185" s="25"/>
      <c r="BHR185" s="25"/>
      <c r="BHS185" s="25"/>
      <c r="BHT185" s="25"/>
      <c r="BHU185" s="25"/>
      <c r="BHV185" s="25"/>
      <c r="BHW185" s="25"/>
      <c r="BHX185" s="25"/>
      <c r="BHY185" s="25"/>
      <c r="BHZ185" s="25"/>
      <c r="BIA185" s="25"/>
      <c r="BIB185" s="25"/>
      <c r="BIC185" s="25"/>
      <c r="BID185" s="25"/>
      <c r="BIE185" s="25"/>
      <c r="BIF185" s="25"/>
      <c r="BIG185" s="25"/>
      <c r="BIH185" s="25"/>
      <c r="BII185" s="25"/>
      <c r="BIJ185" s="25"/>
      <c r="BIK185" s="25"/>
      <c r="BIL185" s="25"/>
      <c r="BIM185" s="25"/>
      <c r="BIN185" s="25"/>
      <c r="BIO185" s="25"/>
      <c r="BIP185" s="25"/>
      <c r="BIQ185" s="25"/>
      <c r="BIR185" s="25"/>
      <c r="BIS185" s="25"/>
      <c r="BIT185" s="25"/>
      <c r="BIU185" s="25"/>
      <c r="BIV185" s="25"/>
      <c r="BIW185" s="25"/>
      <c r="BIX185" s="25"/>
      <c r="BIY185" s="25"/>
      <c r="BIZ185" s="25"/>
      <c r="BJA185" s="25"/>
      <c r="BJB185" s="25"/>
      <c r="BJC185" s="25"/>
      <c r="BJD185" s="25"/>
      <c r="BJE185" s="25"/>
      <c r="BJF185" s="25"/>
      <c r="BJG185" s="25"/>
      <c r="BJH185" s="25"/>
      <c r="BJI185" s="25"/>
      <c r="BJJ185" s="25"/>
      <c r="BJK185" s="25"/>
      <c r="BJL185" s="25"/>
      <c r="BJM185" s="25"/>
      <c r="BJN185" s="25"/>
      <c r="BJO185" s="25"/>
      <c r="BJP185" s="25"/>
      <c r="BJQ185" s="25"/>
      <c r="BJR185" s="25"/>
      <c r="BJS185" s="25"/>
      <c r="BJT185" s="25"/>
      <c r="BJU185" s="25"/>
      <c r="BJV185" s="25"/>
      <c r="BJW185" s="25"/>
      <c r="BJX185" s="25"/>
      <c r="BJY185" s="25"/>
      <c r="BJZ185" s="25"/>
      <c r="BKA185" s="25"/>
      <c r="BKB185" s="25"/>
      <c r="BKC185" s="25"/>
      <c r="BKD185" s="25"/>
      <c r="BKE185" s="25"/>
      <c r="BKF185" s="25"/>
      <c r="BKG185" s="25"/>
      <c r="BKH185" s="25"/>
      <c r="BKI185" s="25"/>
      <c r="BKJ185" s="25"/>
      <c r="BKK185" s="25"/>
      <c r="BKL185" s="25"/>
      <c r="BKM185" s="25"/>
      <c r="BKN185" s="25"/>
      <c r="BKO185" s="25"/>
      <c r="BKP185" s="25"/>
      <c r="BKQ185" s="25"/>
      <c r="BKR185" s="25"/>
      <c r="BKS185" s="25"/>
      <c r="BKT185" s="25"/>
      <c r="BKU185" s="25"/>
      <c r="BKV185" s="25"/>
      <c r="BKW185" s="25"/>
      <c r="BKX185" s="25"/>
      <c r="BKY185" s="25"/>
      <c r="BKZ185" s="25"/>
      <c r="BLA185" s="25"/>
      <c r="BLB185" s="25"/>
      <c r="BLC185" s="25"/>
      <c r="BLD185" s="25"/>
      <c r="BLE185" s="25"/>
      <c r="BLF185" s="25"/>
      <c r="BLG185" s="25"/>
      <c r="BLH185" s="25"/>
      <c r="BLI185" s="25"/>
      <c r="BLJ185" s="25"/>
      <c r="BLK185" s="25"/>
      <c r="BLL185" s="25"/>
      <c r="BLM185" s="25"/>
      <c r="BLN185" s="25"/>
      <c r="BLO185" s="25"/>
      <c r="BLP185" s="25"/>
      <c r="BLQ185" s="25"/>
      <c r="BLR185" s="25"/>
      <c r="BLS185" s="25"/>
      <c r="BLT185" s="25"/>
      <c r="BLU185" s="25"/>
      <c r="BLV185" s="25"/>
      <c r="BLW185" s="25"/>
      <c r="BLX185" s="25"/>
      <c r="BLY185" s="25"/>
      <c r="BLZ185" s="25"/>
      <c r="BMA185" s="25"/>
      <c r="BMB185" s="25"/>
      <c r="BMC185" s="25"/>
      <c r="BMD185" s="25"/>
      <c r="BME185" s="25"/>
      <c r="BMF185" s="25"/>
      <c r="BMG185" s="25"/>
      <c r="BMH185" s="25"/>
      <c r="BMI185" s="25"/>
      <c r="BMJ185" s="25"/>
      <c r="BMK185" s="25"/>
      <c r="BML185" s="25"/>
      <c r="BMM185" s="25"/>
      <c r="BMN185" s="25"/>
      <c r="BMO185" s="25"/>
      <c r="BMP185" s="25"/>
      <c r="BMQ185" s="25"/>
      <c r="BMR185" s="25"/>
      <c r="BMS185" s="25"/>
      <c r="BMT185" s="25"/>
      <c r="BMU185" s="25"/>
      <c r="BMV185" s="25"/>
      <c r="BMW185" s="25"/>
      <c r="BMX185" s="25"/>
      <c r="BMY185" s="25"/>
      <c r="BMZ185" s="25"/>
      <c r="BNA185" s="25"/>
      <c r="BNB185" s="25"/>
      <c r="BNC185" s="25"/>
      <c r="BND185" s="25"/>
      <c r="BNE185" s="25"/>
      <c r="BNF185" s="25"/>
      <c r="BNG185" s="25"/>
      <c r="BNH185" s="25"/>
      <c r="BNI185" s="25"/>
      <c r="BNJ185" s="25"/>
      <c r="BNK185" s="25"/>
      <c r="BNL185" s="25"/>
      <c r="BNM185" s="25"/>
      <c r="BNN185" s="25"/>
      <c r="BNO185" s="25"/>
      <c r="BNP185" s="25"/>
      <c r="BNQ185" s="25"/>
      <c r="BNR185" s="25"/>
      <c r="BNS185" s="25"/>
      <c r="BNT185" s="25"/>
      <c r="BNU185" s="25"/>
      <c r="BNV185" s="25"/>
      <c r="BNW185" s="25"/>
      <c r="BNX185" s="25"/>
      <c r="BNY185" s="25"/>
      <c r="BNZ185" s="25"/>
      <c r="BOA185" s="25"/>
      <c r="BOB185" s="25"/>
      <c r="BOC185" s="25"/>
      <c r="BOD185" s="25"/>
      <c r="BOE185" s="25"/>
      <c r="BOF185" s="25"/>
      <c r="BOG185" s="25"/>
      <c r="BOH185" s="25"/>
      <c r="BOI185" s="25"/>
      <c r="BOJ185" s="25"/>
      <c r="BOK185" s="25"/>
      <c r="BOL185" s="25"/>
      <c r="BOM185" s="25"/>
      <c r="BON185" s="25"/>
      <c r="BOO185" s="25"/>
      <c r="BOP185" s="25"/>
      <c r="BOQ185" s="25"/>
      <c r="BOR185" s="25"/>
      <c r="BOS185" s="25"/>
      <c r="BOT185" s="25"/>
      <c r="BOU185" s="25"/>
      <c r="BOV185" s="25"/>
      <c r="BOW185" s="25"/>
      <c r="BOX185" s="25"/>
      <c r="BOY185" s="25"/>
      <c r="BOZ185" s="25"/>
      <c r="BPA185" s="25"/>
      <c r="BPB185" s="25"/>
      <c r="BPC185" s="25"/>
      <c r="BPD185" s="25"/>
      <c r="BPE185" s="25"/>
      <c r="BPF185" s="25"/>
      <c r="BPG185" s="25"/>
      <c r="BPH185" s="25"/>
      <c r="BPI185" s="25"/>
      <c r="BPJ185" s="25"/>
      <c r="BPK185" s="25"/>
      <c r="BPL185" s="25"/>
      <c r="BPM185" s="25"/>
      <c r="BPN185" s="25"/>
      <c r="BPO185" s="25"/>
      <c r="BPP185" s="25"/>
      <c r="BPQ185" s="25"/>
      <c r="BPR185" s="25"/>
      <c r="BPS185" s="25"/>
      <c r="BPT185" s="25"/>
      <c r="BPU185" s="25"/>
      <c r="BPV185" s="25"/>
      <c r="BPW185" s="25"/>
      <c r="BPX185" s="25"/>
      <c r="BPY185" s="25"/>
      <c r="BPZ185" s="25"/>
      <c r="BQA185" s="25"/>
      <c r="BQB185" s="25"/>
      <c r="BQC185" s="25"/>
      <c r="BQD185" s="25"/>
      <c r="BQE185" s="25"/>
      <c r="BQF185" s="25"/>
      <c r="BQG185" s="25"/>
      <c r="BQH185" s="25"/>
      <c r="BQI185" s="25"/>
      <c r="BQJ185" s="25"/>
      <c r="BQK185" s="25"/>
      <c r="BQL185" s="25"/>
      <c r="BQM185" s="25"/>
      <c r="BQN185" s="25"/>
      <c r="BQO185" s="25"/>
      <c r="BQP185" s="25"/>
      <c r="BQQ185" s="25"/>
      <c r="BQR185" s="25"/>
      <c r="BQS185" s="25"/>
      <c r="BQT185" s="25"/>
      <c r="BQU185" s="25"/>
      <c r="BQV185" s="25"/>
      <c r="BQW185" s="25"/>
      <c r="BQX185" s="25"/>
      <c r="BQY185" s="25"/>
      <c r="BQZ185" s="25"/>
      <c r="BRA185" s="25"/>
      <c r="BRB185" s="25"/>
      <c r="BRC185" s="25"/>
      <c r="BRD185" s="25"/>
      <c r="BRE185" s="25"/>
      <c r="BRF185" s="25"/>
      <c r="BRG185" s="25"/>
      <c r="BRH185" s="25"/>
      <c r="BRI185" s="25"/>
      <c r="BRJ185" s="25"/>
      <c r="BRK185" s="25"/>
      <c r="BRL185" s="25"/>
      <c r="BRM185" s="25"/>
      <c r="BRN185" s="25"/>
      <c r="BRO185" s="25"/>
      <c r="BRP185" s="25"/>
      <c r="BRQ185" s="25"/>
      <c r="BRR185" s="25"/>
      <c r="BRS185" s="25"/>
      <c r="BRT185" s="25"/>
      <c r="BRU185" s="25"/>
      <c r="BRV185" s="25"/>
      <c r="BRW185" s="25"/>
      <c r="BRX185" s="25"/>
      <c r="BRY185" s="25"/>
      <c r="BRZ185" s="25"/>
      <c r="BSA185" s="25"/>
      <c r="BSB185" s="25"/>
      <c r="BSC185" s="25"/>
      <c r="BSD185" s="25"/>
      <c r="BSE185" s="25"/>
      <c r="BSF185" s="25"/>
      <c r="BSG185" s="25"/>
      <c r="BSH185" s="25"/>
      <c r="BSI185" s="25"/>
      <c r="BSJ185" s="25"/>
      <c r="BSK185" s="25"/>
      <c r="BSL185" s="25"/>
      <c r="BSM185" s="25"/>
      <c r="BSN185" s="25"/>
      <c r="BSO185" s="25"/>
      <c r="BSP185" s="25"/>
      <c r="BSQ185" s="25"/>
      <c r="BSR185" s="25"/>
      <c r="BSS185" s="25"/>
      <c r="BST185" s="25"/>
      <c r="BSU185" s="25"/>
      <c r="BSV185" s="25"/>
      <c r="BSW185" s="25"/>
      <c r="BSX185" s="25"/>
      <c r="BSY185" s="25"/>
      <c r="BSZ185" s="25"/>
      <c r="BTA185" s="25"/>
      <c r="BTB185" s="25"/>
      <c r="BTC185" s="25"/>
      <c r="BTD185" s="25"/>
      <c r="BTE185" s="25"/>
      <c r="BTF185" s="25"/>
      <c r="BTG185" s="25"/>
      <c r="BTH185" s="25"/>
      <c r="BTI185" s="25"/>
      <c r="BTJ185" s="25"/>
      <c r="BTK185" s="25"/>
      <c r="BTL185" s="25"/>
      <c r="BTM185" s="25"/>
      <c r="BTN185" s="25"/>
      <c r="BTO185" s="25"/>
      <c r="BTP185" s="25"/>
      <c r="BTQ185" s="25"/>
      <c r="BTR185" s="25"/>
      <c r="BTS185" s="25"/>
      <c r="BTT185" s="25"/>
      <c r="BTU185" s="25"/>
      <c r="BTV185" s="25"/>
      <c r="BTW185" s="25"/>
      <c r="BTX185" s="25"/>
      <c r="BTY185" s="25"/>
      <c r="BTZ185" s="25"/>
      <c r="BUA185" s="25"/>
      <c r="BUB185" s="25"/>
      <c r="BUC185" s="25"/>
      <c r="BUD185" s="25"/>
      <c r="BUE185" s="25"/>
      <c r="BUF185" s="25"/>
      <c r="BUG185" s="25"/>
      <c r="BUH185" s="25"/>
      <c r="BUI185" s="25"/>
      <c r="BUJ185" s="25"/>
      <c r="BUK185" s="25"/>
      <c r="BUL185" s="25"/>
      <c r="BUM185" s="25"/>
      <c r="BUN185" s="25"/>
      <c r="BUO185" s="25"/>
      <c r="BUP185" s="25"/>
      <c r="BUQ185" s="25"/>
      <c r="BUR185" s="25"/>
      <c r="BUS185" s="25"/>
      <c r="BUT185" s="25"/>
      <c r="BUU185" s="25"/>
      <c r="BUV185" s="25"/>
      <c r="BUW185" s="25"/>
      <c r="BUX185" s="25"/>
      <c r="BUY185" s="25"/>
      <c r="BUZ185" s="25"/>
      <c r="BVA185" s="25"/>
      <c r="BVB185" s="25"/>
      <c r="BVC185" s="25"/>
      <c r="BVD185" s="25"/>
      <c r="BVE185" s="25"/>
      <c r="BVF185" s="25"/>
      <c r="BVG185" s="25"/>
      <c r="BVH185" s="25"/>
      <c r="BVI185" s="25"/>
      <c r="BVJ185" s="25"/>
      <c r="BVK185" s="25"/>
      <c r="BVL185" s="25"/>
      <c r="BVM185" s="25"/>
      <c r="BVN185" s="25"/>
      <c r="BVO185" s="25"/>
      <c r="BVP185" s="25"/>
      <c r="BVQ185" s="25"/>
      <c r="BVR185" s="25"/>
      <c r="BVS185" s="25"/>
      <c r="BVT185" s="25"/>
      <c r="BVU185" s="25"/>
      <c r="BVV185" s="25"/>
      <c r="BVW185" s="25"/>
      <c r="BVX185" s="25"/>
      <c r="BVY185" s="25"/>
      <c r="BVZ185" s="25"/>
      <c r="BWA185" s="25"/>
      <c r="BWB185" s="25"/>
      <c r="BWC185" s="25"/>
      <c r="BWD185" s="25"/>
      <c r="BWE185" s="25"/>
      <c r="BWF185" s="25"/>
      <c r="BWG185" s="25"/>
      <c r="BWH185" s="25"/>
      <c r="BWI185" s="25"/>
      <c r="BWJ185" s="25"/>
      <c r="BWK185" s="25"/>
      <c r="BWL185" s="25"/>
      <c r="BWM185" s="25"/>
      <c r="BWN185" s="25"/>
      <c r="BWO185" s="25"/>
      <c r="BWP185" s="25"/>
      <c r="BWQ185" s="25"/>
      <c r="BWR185" s="25"/>
      <c r="BWS185" s="25"/>
      <c r="BWT185" s="25"/>
      <c r="BWU185" s="25"/>
      <c r="BWV185" s="25"/>
      <c r="BWW185" s="25"/>
      <c r="BWX185" s="25"/>
      <c r="BWY185" s="25"/>
      <c r="BWZ185" s="25"/>
      <c r="BXA185" s="25"/>
      <c r="BXB185" s="25"/>
      <c r="BXC185" s="25"/>
      <c r="BXD185" s="25"/>
      <c r="BXE185" s="25"/>
      <c r="BXF185" s="25"/>
      <c r="BXG185" s="25"/>
      <c r="BXH185" s="25"/>
      <c r="BXI185" s="25"/>
      <c r="BXJ185" s="25"/>
      <c r="BXK185" s="25"/>
      <c r="BXL185" s="25"/>
      <c r="BXM185" s="25"/>
      <c r="BXN185" s="25"/>
      <c r="BXO185" s="25"/>
      <c r="BXP185" s="25"/>
      <c r="BXQ185" s="25"/>
      <c r="BXR185" s="25"/>
      <c r="BXS185" s="25"/>
      <c r="BXT185" s="25"/>
      <c r="BXU185" s="25"/>
      <c r="BXV185" s="25"/>
      <c r="BXW185" s="25"/>
      <c r="BXX185" s="25"/>
      <c r="BXY185" s="25"/>
      <c r="BXZ185" s="25"/>
      <c r="BYA185" s="25"/>
      <c r="BYB185" s="25"/>
      <c r="BYC185" s="25"/>
      <c r="BYD185" s="25"/>
      <c r="BYE185" s="25"/>
      <c r="BYF185" s="25"/>
      <c r="BYG185" s="25"/>
      <c r="BYH185" s="25"/>
      <c r="BYI185" s="25"/>
      <c r="BYJ185" s="25"/>
      <c r="BYK185" s="25"/>
      <c r="BYL185" s="25"/>
      <c r="BYM185" s="25"/>
      <c r="BYN185" s="25"/>
      <c r="BYO185" s="25"/>
      <c r="BYP185" s="25"/>
      <c r="BYQ185" s="25"/>
      <c r="BYR185" s="25"/>
      <c r="BYS185" s="25"/>
      <c r="BYT185" s="25"/>
      <c r="BYU185" s="25"/>
      <c r="BYV185" s="25"/>
      <c r="BYW185" s="25"/>
      <c r="BYX185" s="25"/>
      <c r="BYY185" s="25"/>
      <c r="BYZ185" s="25"/>
      <c r="BZA185" s="25"/>
      <c r="BZB185" s="25"/>
      <c r="BZC185" s="25"/>
      <c r="BZD185" s="25"/>
      <c r="BZE185" s="25"/>
      <c r="BZF185" s="25"/>
      <c r="BZG185" s="25"/>
      <c r="BZH185" s="25"/>
      <c r="BZI185" s="25"/>
      <c r="BZJ185" s="25"/>
      <c r="BZK185" s="25"/>
      <c r="BZL185" s="25"/>
      <c r="BZM185" s="25"/>
      <c r="BZN185" s="25"/>
      <c r="BZO185" s="25"/>
      <c r="BZP185" s="25"/>
      <c r="BZQ185" s="25"/>
      <c r="BZR185" s="25"/>
      <c r="BZS185" s="25"/>
      <c r="BZT185" s="25"/>
      <c r="BZU185" s="25"/>
      <c r="BZV185" s="25"/>
      <c r="BZW185" s="25"/>
      <c r="BZX185" s="25"/>
      <c r="BZY185" s="25"/>
      <c r="BZZ185" s="25"/>
      <c r="CAA185" s="25"/>
      <c r="CAB185" s="25"/>
      <c r="CAC185" s="25"/>
      <c r="CAD185" s="25"/>
      <c r="CAE185" s="25"/>
      <c r="CAF185" s="25"/>
      <c r="CAG185" s="25"/>
      <c r="CAH185" s="25"/>
      <c r="CAI185" s="25"/>
      <c r="CAJ185" s="25"/>
      <c r="CAK185" s="25"/>
      <c r="CAL185" s="25"/>
      <c r="CAM185" s="25"/>
      <c r="CAN185" s="25"/>
      <c r="CAO185" s="25"/>
      <c r="CAP185" s="25"/>
      <c r="CAQ185" s="25"/>
      <c r="CAR185" s="25"/>
      <c r="CAS185" s="25"/>
      <c r="CAT185" s="25"/>
      <c r="CAU185" s="25"/>
      <c r="CAV185" s="25"/>
      <c r="CAW185" s="25"/>
      <c r="CAX185" s="25"/>
      <c r="CAY185" s="25"/>
    </row>
    <row r="186" spans="2:2079" s="24" customFormat="1" ht="15.75" hidden="1" thickTop="1" x14ac:dyDescent="0.25">
      <c r="B186" s="214"/>
      <c r="C186" s="214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  <c r="IV186" s="25"/>
      <c r="IW186" s="25"/>
      <c r="IX186" s="25"/>
      <c r="IY186" s="25"/>
      <c r="IZ186" s="25"/>
      <c r="JA186" s="25"/>
      <c r="JB186" s="25"/>
      <c r="JC186" s="25"/>
      <c r="JD186" s="25"/>
      <c r="JE186" s="25"/>
      <c r="JF186" s="25"/>
      <c r="JG186" s="25"/>
      <c r="JH186" s="25"/>
      <c r="JI186" s="25"/>
      <c r="JJ186" s="25"/>
      <c r="JK186" s="25"/>
      <c r="JL186" s="25"/>
      <c r="JM186" s="25"/>
      <c r="JN186" s="25"/>
      <c r="JO186" s="25"/>
      <c r="JP186" s="25"/>
      <c r="JQ186" s="25"/>
      <c r="JR186" s="25"/>
      <c r="JS186" s="25"/>
      <c r="JT186" s="25"/>
      <c r="JU186" s="25"/>
      <c r="JV186" s="25"/>
      <c r="JW186" s="25"/>
      <c r="JX186" s="25"/>
      <c r="JY186" s="25"/>
      <c r="JZ186" s="25"/>
      <c r="KA186" s="25"/>
      <c r="KB186" s="25"/>
      <c r="KC186" s="25"/>
      <c r="KD186" s="25"/>
      <c r="KE186" s="25"/>
      <c r="KF186" s="25"/>
      <c r="KG186" s="25"/>
      <c r="KH186" s="25"/>
      <c r="KI186" s="25"/>
      <c r="KJ186" s="25"/>
      <c r="KK186" s="25"/>
      <c r="KL186" s="25"/>
      <c r="KM186" s="25"/>
      <c r="KN186" s="25"/>
      <c r="KO186" s="25"/>
      <c r="KP186" s="25"/>
      <c r="KQ186" s="25"/>
      <c r="KR186" s="25"/>
      <c r="KS186" s="25"/>
      <c r="KT186" s="25"/>
      <c r="KU186" s="25"/>
      <c r="KV186" s="25"/>
      <c r="KW186" s="25"/>
      <c r="KX186" s="25"/>
      <c r="KY186" s="25"/>
      <c r="KZ186" s="25"/>
      <c r="LA186" s="25"/>
      <c r="LB186" s="25"/>
      <c r="LC186" s="25"/>
      <c r="LD186" s="25"/>
      <c r="LE186" s="25"/>
      <c r="LF186" s="25"/>
      <c r="LG186" s="25"/>
      <c r="LH186" s="25"/>
      <c r="LI186" s="25"/>
      <c r="LJ186" s="25"/>
      <c r="LK186" s="25"/>
      <c r="LL186" s="25"/>
      <c r="LM186" s="25"/>
      <c r="LN186" s="25"/>
      <c r="LO186" s="25"/>
      <c r="LP186" s="25"/>
      <c r="LQ186" s="25"/>
      <c r="LR186" s="25"/>
      <c r="LS186" s="25"/>
      <c r="LT186" s="25"/>
      <c r="LU186" s="25"/>
      <c r="LV186" s="25"/>
      <c r="LW186" s="25"/>
      <c r="LX186" s="25"/>
      <c r="LY186" s="25"/>
      <c r="LZ186" s="25"/>
      <c r="MA186" s="25"/>
      <c r="MB186" s="25"/>
      <c r="MC186" s="25"/>
      <c r="MD186" s="25"/>
      <c r="ME186" s="25"/>
      <c r="MF186" s="25"/>
      <c r="MG186" s="25"/>
      <c r="MH186" s="25"/>
      <c r="MI186" s="25"/>
      <c r="MJ186" s="25"/>
      <c r="MK186" s="25"/>
      <c r="ML186" s="25"/>
      <c r="MM186" s="25"/>
      <c r="MN186" s="25"/>
      <c r="MO186" s="25"/>
      <c r="MP186" s="25"/>
      <c r="MQ186" s="25"/>
      <c r="MR186" s="25"/>
      <c r="MS186" s="25"/>
      <c r="MT186" s="25"/>
      <c r="MU186" s="25"/>
      <c r="MV186" s="25"/>
      <c r="MW186" s="25"/>
      <c r="MX186" s="25"/>
      <c r="MY186" s="25"/>
      <c r="MZ186" s="25"/>
      <c r="NA186" s="25"/>
      <c r="NB186" s="25"/>
      <c r="NC186" s="25"/>
      <c r="ND186" s="25"/>
      <c r="NE186" s="25"/>
      <c r="NF186" s="25"/>
      <c r="NG186" s="25"/>
      <c r="NH186" s="25"/>
      <c r="NI186" s="25"/>
      <c r="NJ186" s="25"/>
      <c r="NK186" s="25"/>
      <c r="NL186" s="25"/>
      <c r="NM186" s="25"/>
      <c r="NN186" s="25"/>
      <c r="NO186" s="25"/>
      <c r="NP186" s="25"/>
      <c r="NQ186" s="25"/>
      <c r="NR186" s="25"/>
      <c r="NS186" s="25"/>
      <c r="NT186" s="25"/>
      <c r="NU186" s="25"/>
      <c r="NV186" s="25"/>
      <c r="NW186" s="25"/>
      <c r="NX186" s="25"/>
      <c r="NY186" s="25"/>
      <c r="NZ186" s="25"/>
      <c r="OA186" s="25"/>
      <c r="OB186" s="25"/>
      <c r="OC186" s="25"/>
      <c r="OD186" s="25"/>
      <c r="OE186" s="25"/>
      <c r="OF186" s="25"/>
      <c r="OG186" s="25"/>
      <c r="OH186" s="25"/>
      <c r="OI186" s="25"/>
      <c r="OJ186" s="25"/>
      <c r="OK186" s="25"/>
      <c r="OL186" s="25"/>
      <c r="OM186" s="25"/>
      <c r="ON186" s="25"/>
      <c r="OO186" s="25"/>
      <c r="OP186" s="25"/>
      <c r="OQ186" s="25"/>
      <c r="OR186" s="25"/>
      <c r="OS186" s="25"/>
      <c r="OT186" s="25"/>
      <c r="OU186" s="25"/>
      <c r="OV186" s="25"/>
      <c r="OW186" s="25"/>
      <c r="OX186" s="25"/>
      <c r="OY186" s="25"/>
      <c r="OZ186" s="25"/>
      <c r="PA186" s="25"/>
      <c r="PB186" s="25"/>
      <c r="PC186" s="25"/>
      <c r="PD186" s="25"/>
      <c r="PE186" s="25"/>
      <c r="PF186" s="25"/>
      <c r="PG186" s="25"/>
      <c r="PH186" s="25"/>
      <c r="PI186" s="25"/>
      <c r="PJ186" s="25"/>
      <c r="PK186" s="25"/>
      <c r="PL186" s="25"/>
      <c r="PM186" s="25"/>
      <c r="PN186" s="25"/>
      <c r="PO186" s="25"/>
      <c r="PP186" s="25"/>
      <c r="PQ186" s="25"/>
      <c r="PR186" s="25"/>
      <c r="PS186" s="25"/>
      <c r="PT186" s="25"/>
      <c r="PU186" s="25"/>
      <c r="PV186" s="25"/>
      <c r="PW186" s="25"/>
      <c r="PX186" s="25"/>
      <c r="PY186" s="25"/>
      <c r="PZ186" s="25"/>
      <c r="QA186" s="25"/>
      <c r="QB186" s="25"/>
      <c r="QC186" s="25"/>
      <c r="QD186" s="25"/>
      <c r="QE186" s="25"/>
      <c r="QF186" s="25"/>
      <c r="QG186" s="25"/>
      <c r="QH186" s="25"/>
      <c r="QI186" s="25"/>
      <c r="QJ186" s="25"/>
      <c r="QK186" s="25"/>
      <c r="QL186" s="25"/>
      <c r="QM186" s="25"/>
      <c r="QN186" s="25"/>
      <c r="QO186" s="25"/>
      <c r="QP186" s="25"/>
      <c r="QQ186" s="25"/>
      <c r="QR186" s="25"/>
      <c r="QS186" s="25"/>
      <c r="QT186" s="25"/>
      <c r="QU186" s="25"/>
      <c r="QV186" s="25"/>
      <c r="QW186" s="25"/>
      <c r="QX186" s="25"/>
      <c r="QY186" s="25"/>
      <c r="QZ186" s="25"/>
      <c r="RA186" s="25"/>
      <c r="RB186" s="25"/>
      <c r="RC186" s="25"/>
      <c r="RD186" s="25"/>
      <c r="RE186" s="25"/>
      <c r="RF186" s="25"/>
      <c r="RG186" s="25"/>
      <c r="RH186" s="25"/>
      <c r="RI186" s="25"/>
      <c r="RJ186" s="25"/>
      <c r="RK186" s="25"/>
      <c r="RL186" s="25"/>
      <c r="RM186" s="25"/>
      <c r="RN186" s="25"/>
      <c r="RO186" s="25"/>
      <c r="RP186" s="25"/>
      <c r="RQ186" s="25"/>
      <c r="RR186" s="25"/>
      <c r="RS186" s="25"/>
      <c r="RT186" s="25"/>
      <c r="RU186" s="25"/>
      <c r="RV186" s="25"/>
      <c r="RW186" s="25"/>
      <c r="RX186" s="25"/>
      <c r="RY186" s="25"/>
      <c r="RZ186" s="25"/>
      <c r="SA186" s="25"/>
      <c r="SB186" s="25"/>
      <c r="SC186" s="25"/>
      <c r="SD186" s="25"/>
      <c r="SE186" s="25"/>
      <c r="SF186" s="25"/>
      <c r="SG186" s="25"/>
      <c r="SH186" s="25"/>
      <c r="SI186" s="25"/>
      <c r="SJ186" s="25"/>
      <c r="SK186" s="25"/>
      <c r="SL186" s="25"/>
      <c r="SM186" s="25"/>
      <c r="SN186" s="25"/>
      <c r="SO186" s="25"/>
      <c r="SP186" s="25"/>
      <c r="SQ186" s="25"/>
      <c r="SR186" s="25"/>
      <c r="SS186" s="25"/>
      <c r="ST186" s="25"/>
      <c r="SU186" s="25"/>
      <c r="SV186" s="25"/>
      <c r="SW186" s="25"/>
      <c r="SX186" s="25"/>
      <c r="SY186" s="25"/>
      <c r="SZ186" s="25"/>
      <c r="TA186" s="25"/>
      <c r="TB186" s="25"/>
      <c r="TC186" s="25"/>
      <c r="TD186" s="25"/>
      <c r="TE186" s="25"/>
      <c r="TF186" s="25"/>
      <c r="TG186" s="25"/>
      <c r="TH186" s="25"/>
      <c r="TI186" s="25"/>
      <c r="TJ186" s="25"/>
      <c r="TK186" s="25"/>
      <c r="TL186" s="25"/>
      <c r="TM186" s="25"/>
      <c r="TN186" s="25"/>
      <c r="TO186" s="25"/>
      <c r="TP186" s="25"/>
      <c r="TQ186" s="25"/>
      <c r="TR186" s="25"/>
      <c r="TS186" s="25"/>
      <c r="TT186" s="25"/>
      <c r="TU186" s="25"/>
      <c r="TV186" s="25"/>
      <c r="TW186" s="25"/>
      <c r="TX186" s="25"/>
      <c r="TY186" s="25"/>
      <c r="TZ186" s="25"/>
      <c r="UA186" s="25"/>
      <c r="UB186" s="25"/>
      <c r="UC186" s="25"/>
      <c r="UD186" s="25"/>
      <c r="UE186" s="25"/>
      <c r="UF186" s="25"/>
      <c r="UG186" s="25"/>
      <c r="UH186" s="25"/>
      <c r="UI186" s="25"/>
      <c r="UJ186" s="25"/>
      <c r="UK186" s="25"/>
      <c r="UL186" s="25"/>
      <c r="UM186" s="25"/>
      <c r="UN186" s="25"/>
      <c r="UO186" s="25"/>
      <c r="UP186" s="25"/>
      <c r="UQ186" s="25"/>
      <c r="UR186" s="25"/>
      <c r="US186" s="25"/>
      <c r="UT186" s="25"/>
      <c r="UU186" s="25"/>
      <c r="UV186" s="25"/>
      <c r="UW186" s="25"/>
      <c r="UX186" s="25"/>
      <c r="UY186" s="25"/>
      <c r="UZ186" s="25"/>
      <c r="VA186" s="25"/>
      <c r="VB186" s="25"/>
      <c r="VC186" s="25"/>
      <c r="VD186" s="25"/>
      <c r="VE186" s="25"/>
      <c r="VF186" s="25"/>
      <c r="VG186" s="25"/>
      <c r="VH186" s="25"/>
      <c r="VI186" s="25"/>
      <c r="VJ186" s="25"/>
      <c r="VK186" s="25"/>
      <c r="VL186" s="25"/>
      <c r="VM186" s="25"/>
      <c r="VN186" s="25"/>
      <c r="VO186" s="25"/>
      <c r="VP186" s="25"/>
      <c r="VQ186" s="25"/>
      <c r="VR186" s="25"/>
      <c r="VS186" s="25"/>
      <c r="VT186" s="25"/>
      <c r="VU186" s="25"/>
      <c r="VV186" s="25"/>
      <c r="VW186" s="25"/>
      <c r="VX186" s="25"/>
      <c r="VY186" s="25"/>
      <c r="VZ186" s="25"/>
      <c r="WA186" s="25"/>
      <c r="WB186" s="25"/>
      <c r="WC186" s="25"/>
      <c r="WD186" s="25"/>
      <c r="WE186" s="25"/>
      <c r="WF186" s="25"/>
      <c r="WG186" s="25"/>
      <c r="WH186" s="25"/>
      <c r="WI186" s="25"/>
      <c r="WJ186" s="25"/>
      <c r="WK186" s="25"/>
      <c r="WL186" s="25"/>
      <c r="WM186" s="25"/>
      <c r="WN186" s="25"/>
      <c r="WO186" s="25"/>
      <c r="WP186" s="25"/>
      <c r="WQ186" s="25"/>
      <c r="WR186" s="25"/>
      <c r="WS186" s="25"/>
      <c r="WT186" s="25"/>
      <c r="WU186" s="25"/>
      <c r="WV186" s="25"/>
      <c r="WW186" s="25"/>
      <c r="WX186" s="25"/>
      <c r="WY186" s="25"/>
      <c r="WZ186" s="25"/>
      <c r="XA186" s="25"/>
      <c r="XB186" s="25"/>
      <c r="XC186" s="25"/>
      <c r="XD186" s="25"/>
      <c r="XE186" s="25"/>
      <c r="XF186" s="25"/>
      <c r="XG186" s="25"/>
      <c r="XH186" s="25"/>
      <c r="XI186" s="25"/>
      <c r="XJ186" s="25"/>
      <c r="XK186" s="25"/>
      <c r="XL186" s="25"/>
      <c r="XM186" s="25"/>
      <c r="XN186" s="25"/>
      <c r="XO186" s="25"/>
      <c r="XP186" s="25"/>
      <c r="XQ186" s="25"/>
      <c r="XR186" s="25"/>
      <c r="XS186" s="25"/>
      <c r="XT186" s="25"/>
      <c r="XU186" s="25"/>
      <c r="XV186" s="25"/>
      <c r="XW186" s="25"/>
      <c r="XX186" s="25"/>
      <c r="XY186" s="25"/>
      <c r="XZ186" s="25"/>
      <c r="YA186" s="25"/>
      <c r="YB186" s="25"/>
      <c r="YC186" s="25"/>
      <c r="YD186" s="25"/>
      <c r="YE186" s="25"/>
      <c r="YF186" s="25"/>
      <c r="YG186" s="25"/>
      <c r="YH186" s="25"/>
      <c r="YI186" s="25"/>
      <c r="YJ186" s="25"/>
      <c r="YK186" s="25"/>
      <c r="YL186" s="25"/>
      <c r="YM186" s="25"/>
      <c r="YN186" s="25"/>
      <c r="YO186" s="25"/>
      <c r="YP186" s="25"/>
      <c r="YQ186" s="25"/>
      <c r="YR186" s="25"/>
      <c r="YS186" s="25"/>
      <c r="YT186" s="25"/>
      <c r="YU186" s="25"/>
      <c r="YV186" s="25"/>
      <c r="YW186" s="25"/>
      <c r="YX186" s="25"/>
      <c r="YY186" s="25"/>
      <c r="YZ186" s="25"/>
      <c r="ZA186" s="25"/>
      <c r="ZB186" s="25"/>
      <c r="ZC186" s="25"/>
      <c r="ZD186" s="25"/>
      <c r="ZE186" s="25"/>
      <c r="ZF186" s="25"/>
      <c r="ZG186" s="25"/>
      <c r="ZH186" s="25"/>
      <c r="ZI186" s="25"/>
      <c r="ZJ186" s="25"/>
      <c r="ZK186" s="25"/>
      <c r="ZL186" s="25"/>
      <c r="ZM186" s="25"/>
      <c r="ZN186" s="25"/>
      <c r="ZO186" s="25"/>
      <c r="ZP186" s="25"/>
      <c r="ZQ186" s="25"/>
      <c r="ZR186" s="25"/>
      <c r="ZS186" s="25"/>
      <c r="ZT186" s="25"/>
      <c r="ZU186" s="25"/>
      <c r="ZV186" s="25"/>
      <c r="ZW186" s="25"/>
      <c r="ZX186" s="25"/>
      <c r="ZY186" s="25"/>
      <c r="ZZ186" s="25"/>
      <c r="AAA186" s="25"/>
      <c r="AAB186" s="25"/>
      <c r="AAC186" s="25"/>
      <c r="AAD186" s="25"/>
      <c r="AAE186" s="25"/>
      <c r="AAF186" s="25"/>
      <c r="AAG186" s="25"/>
      <c r="AAH186" s="25"/>
      <c r="AAI186" s="25"/>
      <c r="AAJ186" s="25"/>
      <c r="AAK186" s="25"/>
      <c r="AAL186" s="25"/>
      <c r="AAM186" s="25"/>
      <c r="AAN186" s="25"/>
      <c r="AAO186" s="25"/>
      <c r="AAP186" s="25"/>
      <c r="AAQ186" s="25"/>
      <c r="AAR186" s="25"/>
      <c r="AAS186" s="25"/>
      <c r="AAT186" s="25"/>
      <c r="AAU186" s="25"/>
      <c r="AAV186" s="25"/>
      <c r="AAW186" s="25"/>
      <c r="AAX186" s="25"/>
      <c r="AAY186" s="25"/>
      <c r="AAZ186" s="25"/>
      <c r="ABA186" s="25"/>
      <c r="ABB186" s="25"/>
      <c r="ABC186" s="25"/>
      <c r="ABD186" s="25"/>
      <c r="ABE186" s="25"/>
      <c r="ABF186" s="25"/>
      <c r="ABG186" s="25"/>
      <c r="ABH186" s="25"/>
      <c r="ABI186" s="25"/>
      <c r="ABJ186" s="25"/>
      <c r="ABK186" s="25"/>
      <c r="ABL186" s="25"/>
      <c r="ABM186" s="25"/>
      <c r="ABN186" s="25"/>
      <c r="ABO186" s="25"/>
      <c r="ABP186" s="25"/>
      <c r="ABQ186" s="25"/>
      <c r="ABR186" s="25"/>
      <c r="ABS186" s="25"/>
      <c r="ABT186" s="25"/>
      <c r="ABU186" s="25"/>
      <c r="ABV186" s="25"/>
      <c r="ABW186" s="25"/>
      <c r="ABX186" s="25"/>
      <c r="ABY186" s="25"/>
      <c r="ABZ186" s="25"/>
      <c r="ACA186" s="25"/>
      <c r="ACB186" s="25"/>
      <c r="ACC186" s="25"/>
      <c r="ACD186" s="25"/>
      <c r="ACE186" s="25"/>
      <c r="ACF186" s="25"/>
      <c r="ACG186" s="25"/>
      <c r="ACH186" s="25"/>
      <c r="ACI186" s="25"/>
      <c r="ACJ186" s="25"/>
      <c r="ACK186" s="25"/>
      <c r="ACL186" s="25"/>
      <c r="ACM186" s="25"/>
      <c r="ACN186" s="25"/>
      <c r="ACO186" s="25"/>
      <c r="ACP186" s="25"/>
      <c r="ACQ186" s="25"/>
      <c r="ACR186" s="25"/>
      <c r="ACS186" s="25"/>
      <c r="ACT186" s="25"/>
      <c r="ACU186" s="25"/>
      <c r="ACV186" s="25"/>
      <c r="ACW186" s="25"/>
      <c r="ACX186" s="25"/>
      <c r="ACY186" s="25"/>
      <c r="ACZ186" s="25"/>
      <c r="ADA186" s="25"/>
      <c r="ADB186" s="25"/>
      <c r="ADC186" s="25"/>
      <c r="ADD186" s="25"/>
      <c r="ADE186" s="25"/>
      <c r="ADF186" s="25"/>
      <c r="ADG186" s="25"/>
      <c r="ADH186" s="25"/>
      <c r="ADI186" s="25"/>
      <c r="ADJ186" s="25"/>
      <c r="ADK186" s="25"/>
      <c r="ADL186" s="25"/>
      <c r="ADM186" s="25"/>
      <c r="ADN186" s="25"/>
      <c r="ADO186" s="25"/>
      <c r="ADP186" s="25"/>
      <c r="ADQ186" s="25"/>
      <c r="ADR186" s="25"/>
      <c r="ADS186" s="25"/>
      <c r="ADT186" s="25"/>
      <c r="ADU186" s="25"/>
      <c r="ADV186" s="25"/>
      <c r="ADW186" s="25"/>
      <c r="ADX186" s="25"/>
      <c r="ADY186" s="25"/>
      <c r="ADZ186" s="25"/>
      <c r="AEA186" s="25"/>
      <c r="AEB186" s="25"/>
      <c r="AEC186" s="25"/>
      <c r="AED186" s="25"/>
      <c r="AEE186" s="25"/>
      <c r="AEF186" s="25"/>
      <c r="AEG186" s="25"/>
      <c r="AEH186" s="25"/>
      <c r="AEI186" s="25"/>
      <c r="AEJ186" s="25"/>
      <c r="AEK186" s="25"/>
      <c r="AEL186" s="25"/>
      <c r="AEM186" s="25"/>
      <c r="AEN186" s="25"/>
      <c r="AEO186" s="25"/>
      <c r="AEP186" s="25"/>
      <c r="AEQ186" s="25"/>
      <c r="AER186" s="25"/>
      <c r="AES186" s="25"/>
      <c r="AET186" s="25"/>
      <c r="AEU186" s="25"/>
      <c r="AEV186" s="25"/>
      <c r="AEW186" s="25"/>
      <c r="AEX186" s="25"/>
      <c r="AEY186" s="25"/>
      <c r="AEZ186" s="25"/>
      <c r="AFA186" s="25"/>
      <c r="AFB186" s="25"/>
      <c r="AFC186" s="25"/>
      <c r="AFD186" s="25"/>
      <c r="AFE186" s="25"/>
      <c r="AFF186" s="25"/>
      <c r="AFG186" s="25"/>
      <c r="AFH186" s="25"/>
      <c r="AFI186" s="25"/>
      <c r="AFJ186" s="25"/>
      <c r="AFK186" s="25"/>
      <c r="AFL186" s="25"/>
      <c r="AFM186" s="25"/>
      <c r="AFN186" s="25"/>
      <c r="AFO186" s="25"/>
      <c r="AFP186" s="25"/>
      <c r="AFQ186" s="25"/>
      <c r="AFR186" s="25"/>
      <c r="AFS186" s="25"/>
      <c r="AFT186" s="25"/>
      <c r="AFU186" s="25"/>
      <c r="AFV186" s="25"/>
      <c r="AFW186" s="25"/>
      <c r="AFX186" s="25"/>
      <c r="AFY186" s="25"/>
      <c r="AFZ186" s="25"/>
      <c r="AGA186" s="25"/>
      <c r="AGB186" s="25"/>
      <c r="AGC186" s="25"/>
      <c r="AGD186" s="25"/>
      <c r="AGE186" s="25"/>
      <c r="AGF186" s="25"/>
      <c r="AGG186" s="25"/>
      <c r="AGH186" s="25"/>
      <c r="AGI186" s="25"/>
      <c r="AGJ186" s="25"/>
      <c r="AGK186" s="25"/>
      <c r="AGL186" s="25"/>
      <c r="AGM186" s="25"/>
      <c r="AGN186" s="25"/>
      <c r="AGO186" s="25"/>
      <c r="AGP186" s="25"/>
      <c r="AGQ186" s="25"/>
      <c r="AGR186" s="25"/>
      <c r="AGS186" s="25"/>
      <c r="AGT186" s="25"/>
      <c r="AGU186" s="25"/>
      <c r="AGV186" s="25"/>
      <c r="AGW186" s="25"/>
      <c r="AGX186" s="25"/>
      <c r="AGY186" s="25"/>
      <c r="AGZ186" s="25"/>
      <c r="AHA186" s="25"/>
      <c r="AHB186" s="25"/>
      <c r="AHC186" s="25"/>
      <c r="AHD186" s="25"/>
      <c r="AHE186" s="25"/>
      <c r="AHF186" s="25"/>
      <c r="AHG186" s="25"/>
      <c r="AHH186" s="25"/>
      <c r="AHI186" s="25"/>
      <c r="AHJ186" s="25"/>
      <c r="AHK186" s="25"/>
      <c r="AHL186" s="25"/>
      <c r="AHM186" s="25"/>
      <c r="AHN186" s="25"/>
      <c r="AHO186" s="25"/>
      <c r="AHP186" s="25"/>
      <c r="AHQ186" s="25"/>
      <c r="AHR186" s="25"/>
      <c r="AHS186" s="25"/>
      <c r="AHT186" s="25"/>
      <c r="AHU186" s="25"/>
      <c r="AHV186" s="25"/>
      <c r="AHW186" s="25"/>
      <c r="AHX186" s="25"/>
      <c r="AHY186" s="25"/>
      <c r="AHZ186" s="25"/>
      <c r="AIA186" s="25"/>
      <c r="AIB186" s="25"/>
      <c r="AIC186" s="25"/>
      <c r="AID186" s="25"/>
      <c r="AIE186" s="25"/>
      <c r="AIF186" s="25"/>
      <c r="AIG186" s="25"/>
      <c r="AIH186" s="25"/>
      <c r="AII186" s="25"/>
      <c r="AIJ186" s="25"/>
      <c r="AIK186" s="25"/>
      <c r="AIL186" s="25"/>
      <c r="AIM186" s="25"/>
      <c r="AIN186" s="25"/>
      <c r="AIO186" s="25"/>
      <c r="AIP186" s="25"/>
      <c r="AIQ186" s="25"/>
      <c r="AIR186" s="25"/>
      <c r="AIS186" s="25"/>
      <c r="AIT186" s="25"/>
      <c r="AIU186" s="25"/>
      <c r="AIV186" s="25"/>
      <c r="AIW186" s="25"/>
      <c r="AIX186" s="25"/>
      <c r="AIY186" s="25"/>
      <c r="AIZ186" s="25"/>
      <c r="AJA186" s="25"/>
      <c r="AJB186" s="25"/>
      <c r="AJC186" s="25"/>
      <c r="AJD186" s="25"/>
      <c r="AJE186" s="25"/>
      <c r="AJF186" s="25"/>
      <c r="AJG186" s="25"/>
      <c r="AJH186" s="25"/>
      <c r="AJI186" s="25"/>
      <c r="AJJ186" s="25"/>
      <c r="AJK186" s="25"/>
      <c r="AJL186" s="25"/>
      <c r="AJM186" s="25"/>
      <c r="AJN186" s="25"/>
      <c r="AJO186" s="25"/>
      <c r="AJP186" s="25"/>
      <c r="AJQ186" s="25"/>
      <c r="AJR186" s="25"/>
      <c r="AJS186" s="25"/>
      <c r="AJT186" s="25"/>
      <c r="AJU186" s="25"/>
      <c r="AJV186" s="25"/>
      <c r="AJW186" s="25"/>
      <c r="AJX186" s="25"/>
      <c r="AJY186" s="25"/>
      <c r="AJZ186" s="25"/>
      <c r="AKA186" s="25"/>
      <c r="AKB186" s="25"/>
      <c r="AKC186" s="25"/>
      <c r="AKD186" s="25"/>
      <c r="AKE186" s="25"/>
      <c r="AKF186" s="25"/>
      <c r="AKG186" s="25"/>
      <c r="AKH186" s="25"/>
      <c r="AKI186" s="25"/>
      <c r="AKJ186" s="25"/>
      <c r="AKK186" s="25"/>
      <c r="AKL186" s="25"/>
      <c r="AKM186" s="25"/>
      <c r="AKN186" s="25"/>
      <c r="AKO186" s="25"/>
      <c r="AKP186" s="25"/>
      <c r="AKQ186" s="25"/>
      <c r="AKR186" s="25"/>
      <c r="AKS186" s="25"/>
      <c r="AKT186" s="25"/>
      <c r="AKU186" s="25"/>
      <c r="AKV186" s="25"/>
      <c r="AKW186" s="25"/>
      <c r="AKX186" s="25"/>
      <c r="AKY186" s="25"/>
      <c r="AKZ186" s="25"/>
      <c r="ALA186" s="25"/>
      <c r="ALB186" s="25"/>
      <c r="ALC186" s="25"/>
      <c r="ALD186" s="25"/>
      <c r="ALE186" s="25"/>
      <c r="ALF186" s="25"/>
      <c r="ALG186" s="25"/>
      <c r="ALH186" s="25"/>
      <c r="ALI186" s="25"/>
      <c r="ALJ186" s="25"/>
      <c r="ALK186" s="25"/>
      <c r="ALL186" s="25"/>
      <c r="ALM186" s="25"/>
      <c r="ALN186" s="25"/>
      <c r="ALO186" s="25"/>
      <c r="ALP186" s="25"/>
      <c r="ALQ186" s="25"/>
      <c r="ALR186" s="25"/>
      <c r="ALS186" s="25"/>
      <c r="ALT186" s="25"/>
      <c r="ALU186" s="25"/>
      <c r="ALV186" s="25"/>
      <c r="ALW186" s="25"/>
      <c r="ALX186" s="25"/>
      <c r="ALY186" s="25"/>
      <c r="ALZ186" s="25"/>
      <c r="AMA186" s="25"/>
      <c r="AMB186" s="25"/>
      <c r="AMC186" s="25"/>
      <c r="AMD186" s="25"/>
      <c r="AME186" s="25"/>
      <c r="AMF186" s="25"/>
      <c r="AMG186" s="25"/>
      <c r="AMH186" s="25"/>
      <c r="AMI186" s="25"/>
      <c r="AMJ186" s="25"/>
      <c r="AMK186" s="25"/>
      <c r="AML186" s="25"/>
      <c r="AMM186" s="25"/>
      <c r="AMN186" s="25"/>
      <c r="AMO186" s="25"/>
      <c r="AMP186" s="25"/>
      <c r="AMQ186" s="25"/>
      <c r="AMR186" s="25"/>
      <c r="AMS186" s="25"/>
      <c r="AMT186" s="25"/>
      <c r="AMU186" s="25"/>
      <c r="AMV186" s="25"/>
      <c r="AMW186" s="25"/>
      <c r="AMX186" s="25"/>
      <c r="AMY186" s="25"/>
      <c r="AMZ186" s="25"/>
      <c r="ANA186" s="25"/>
      <c r="ANB186" s="25"/>
      <c r="ANC186" s="25"/>
      <c r="AND186" s="25"/>
      <c r="ANE186" s="25"/>
      <c r="ANF186" s="25"/>
      <c r="ANG186" s="25"/>
      <c r="ANH186" s="25"/>
      <c r="ANI186" s="25"/>
      <c r="ANJ186" s="25"/>
      <c r="ANK186" s="25"/>
      <c r="ANL186" s="25"/>
      <c r="ANM186" s="25"/>
      <c r="ANN186" s="25"/>
      <c r="ANO186" s="25"/>
      <c r="ANP186" s="25"/>
      <c r="ANQ186" s="25"/>
      <c r="ANR186" s="25"/>
      <c r="ANS186" s="25"/>
      <c r="ANT186" s="25"/>
      <c r="ANU186" s="25"/>
      <c r="ANV186" s="25"/>
      <c r="ANW186" s="25"/>
      <c r="ANX186" s="25"/>
      <c r="ANY186" s="25"/>
      <c r="ANZ186" s="25"/>
      <c r="AOA186" s="25"/>
      <c r="AOB186" s="25"/>
      <c r="AOC186" s="25"/>
      <c r="AOD186" s="25"/>
      <c r="AOE186" s="25"/>
      <c r="AOF186" s="25"/>
      <c r="AOG186" s="25"/>
      <c r="AOH186" s="25"/>
      <c r="AOI186" s="25"/>
      <c r="AOJ186" s="25"/>
      <c r="AOK186" s="25"/>
      <c r="AOL186" s="25"/>
      <c r="AOM186" s="25"/>
      <c r="AON186" s="25"/>
      <c r="AOO186" s="25"/>
      <c r="AOP186" s="25"/>
      <c r="AOQ186" s="25"/>
      <c r="AOR186" s="25"/>
      <c r="AOS186" s="25"/>
      <c r="AOT186" s="25"/>
      <c r="AOU186" s="25"/>
      <c r="AOV186" s="25"/>
      <c r="AOW186" s="25"/>
      <c r="AOX186" s="25"/>
      <c r="AOY186" s="25"/>
      <c r="AOZ186" s="25"/>
      <c r="APA186" s="25"/>
      <c r="APB186" s="25"/>
      <c r="APC186" s="25"/>
      <c r="APD186" s="25"/>
      <c r="APE186" s="25"/>
      <c r="APF186" s="25"/>
      <c r="APG186" s="25"/>
      <c r="APH186" s="25"/>
      <c r="API186" s="25"/>
      <c r="APJ186" s="25"/>
      <c r="APK186" s="25"/>
      <c r="APL186" s="25"/>
      <c r="APM186" s="25"/>
      <c r="APN186" s="25"/>
      <c r="APO186" s="25"/>
      <c r="APP186" s="25"/>
      <c r="APQ186" s="25"/>
      <c r="APR186" s="25"/>
      <c r="APS186" s="25"/>
      <c r="APT186" s="25"/>
      <c r="APU186" s="25"/>
      <c r="APV186" s="25"/>
      <c r="APW186" s="25"/>
      <c r="APX186" s="25"/>
      <c r="APY186" s="25"/>
      <c r="APZ186" s="25"/>
      <c r="AQA186" s="25"/>
      <c r="AQB186" s="25"/>
      <c r="AQC186" s="25"/>
      <c r="AQD186" s="25"/>
      <c r="AQE186" s="25"/>
      <c r="AQF186" s="25"/>
      <c r="AQG186" s="25"/>
      <c r="AQH186" s="25"/>
      <c r="AQI186" s="25"/>
      <c r="AQJ186" s="25"/>
      <c r="AQK186" s="25"/>
      <c r="AQL186" s="25"/>
      <c r="AQM186" s="25"/>
      <c r="AQN186" s="25"/>
      <c r="AQO186" s="25"/>
      <c r="AQP186" s="25"/>
      <c r="AQQ186" s="25"/>
      <c r="AQR186" s="25"/>
      <c r="AQS186" s="25"/>
      <c r="AQT186" s="25"/>
      <c r="AQU186" s="25"/>
      <c r="AQV186" s="25"/>
      <c r="AQW186" s="25"/>
      <c r="AQX186" s="25"/>
      <c r="AQY186" s="25"/>
      <c r="AQZ186" s="25"/>
      <c r="ARA186" s="25"/>
      <c r="ARB186" s="25"/>
      <c r="ARC186" s="25"/>
      <c r="ARD186" s="25"/>
      <c r="ARE186" s="25"/>
      <c r="ARF186" s="25"/>
      <c r="ARG186" s="25"/>
      <c r="ARH186" s="25"/>
      <c r="ARI186" s="25"/>
      <c r="ARJ186" s="25"/>
      <c r="ARK186" s="25"/>
      <c r="ARL186" s="25"/>
      <c r="ARM186" s="25"/>
      <c r="ARN186" s="25"/>
      <c r="ARO186" s="25"/>
      <c r="ARP186" s="25"/>
      <c r="ARQ186" s="25"/>
      <c r="ARR186" s="25"/>
      <c r="ARS186" s="25"/>
      <c r="ART186" s="25"/>
      <c r="ARU186" s="25"/>
      <c r="ARV186" s="25"/>
      <c r="ARW186" s="25"/>
      <c r="ARX186" s="25"/>
      <c r="ARY186" s="25"/>
      <c r="ARZ186" s="25"/>
      <c r="ASA186" s="25"/>
      <c r="ASB186" s="25"/>
      <c r="ASC186" s="25"/>
      <c r="ASD186" s="25"/>
      <c r="ASE186" s="25"/>
      <c r="ASF186" s="25"/>
      <c r="ASG186" s="25"/>
      <c r="ASH186" s="25"/>
      <c r="ASI186" s="25"/>
      <c r="ASJ186" s="25"/>
      <c r="ASK186" s="25"/>
      <c r="ASL186" s="25"/>
      <c r="ASM186" s="25"/>
      <c r="ASN186" s="25"/>
      <c r="ASO186" s="25"/>
      <c r="ASP186" s="25"/>
      <c r="ASQ186" s="25"/>
      <c r="ASR186" s="25"/>
      <c r="ASS186" s="25"/>
      <c r="AST186" s="25"/>
      <c r="ASU186" s="25"/>
      <c r="ASV186" s="25"/>
      <c r="ASW186" s="25"/>
      <c r="ASX186" s="25"/>
      <c r="ASY186" s="25"/>
      <c r="ASZ186" s="25"/>
      <c r="ATA186" s="25"/>
      <c r="ATB186" s="25"/>
      <c r="ATC186" s="25"/>
      <c r="ATD186" s="25"/>
      <c r="ATE186" s="25"/>
      <c r="ATF186" s="25"/>
      <c r="ATG186" s="25"/>
      <c r="ATH186" s="25"/>
      <c r="ATI186" s="25"/>
      <c r="ATJ186" s="25"/>
      <c r="ATK186" s="25"/>
      <c r="ATL186" s="25"/>
      <c r="ATM186" s="25"/>
      <c r="ATN186" s="25"/>
      <c r="ATO186" s="25"/>
      <c r="ATP186" s="25"/>
      <c r="ATQ186" s="25"/>
      <c r="ATR186" s="25"/>
      <c r="ATS186" s="25"/>
      <c r="ATT186" s="25"/>
      <c r="ATU186" s="25"/>
      <c r="ATV186" s="25"/>
      <c r="ATW186" s="25"/>
      <c r="ATX186" s="25"/>
      <c r="ATY186" s="25"/>
      <c r="ATZ186" s="25"/>
      <c r="AUA186" s="25"/>
      <c r="AUB186" s="25"/>
      <c r="AUC186" s="25"/>
      <c r="AUD186" s="25"/>
      <c r="AUE186" s="25"/>
      <c r="AUF186" s="25"/>
      <c r="AUG186" s="25"/>
      <c r="AUH186" s="25"/>
      <c r="AUI186" s="25"/>
      <c r="AUJ186" s="25"/>
      <c r="AUK186" s="25"/>
      <c r="AUL186" s="25"/>
      <c r="AUM186" s="25"/>
      <c r="AUN186" s="25"/>
      <c r="AUO186" s="25"/>
      <c r="AUP186" s="25"/>
      <c r="AUQ186" s="25"/>
      <c r="AUR186" s="25"/>
      <c r="AUS186" s="25"/>
      <c r="AUT186" s="25"/>
      <c r="AUU186" s="25"/>
      <c r="AUV186" s="25"/>
      <c r="AUW186" s="25"/>
      <c r="AUX186" s="25"/>
      <c r="AUY186" s="25"/>
      <c r="AUZ186" s="25"/>
      <c r="AVA186" s="25"/>
      <c r="AVB186" s="25"/>
      <c r="AVC186" s="25"/>
      <c r="AVD186" s="25"/>
      <c r="AVE186" s="25"/>
      <c r="AVF186" s="25"/>
      <c r="AVG186" s="25"/>
      <c r="AVH186" s="25"/>
      <c r="AVI186" s="25"/>
      <c r="AVJ186" s="25"/>
      <c r="AVK186" s="25"/>
      <c r="AVL186" s="25"/>
      <c r="AVM186" s="25"/>
      <c r="AVN186" s="25"/>
      <c r="AVO186" s="25"/>
      <c r="AVP186" s="25"/>
      <c r="AVQ186" s="25"/>
      <c r="AVR186" s="25"/>
      <c r="AVS186" s="25"/>
      <c r="AVT186" s="25"/>
      <c r="AVU186" s="25"/>
      <c r="AVV186" s="25"/>
      <c r="AVW186" s="25"/>
      <c r="AVX186" s="25"/>
      <c r="AVY186" s="25"/>
      <c r="AVZ186" s="25"/>
      <c r="AWA186" s="25"/>
      <c r="AWB186" s="25"/>
      <c r="AWC186" s="25"/>
      <c r="AWD186" s="25"/>
      <c r="AWE186" s="25"/>
      <c r="AWF186" s="25"/>
      <c r="AWG186" s="25"/>
      <c r="AWH186" s="25"/>
      <c r="AWI186" s="25"/>
      <c r="AWJ186" s="25"/>
      <c r="AWK186" s="25"/>
      <c r="AWL186" s="25"/>
      <c r="AWM186" s="25"/>
      <c r="AWN186" s="25"/>
      <c r="AWO186" s="25"/>
      <c r="AWP186" s="25"/>
      <c r="AWQ186" s="25"/>
      <c r="AWR186" s="25"/>
      <c r="AWS186" s="25"/>
      <c r="AWT186" s="25"/>
      <c r="AWU186" s="25"/>
      <c r="AWV186" s="25"/>
      <c r="AWW186" s="25"/>
      <c r="AWX186" s="25"/>
      <c r="AWY186" s="25"/>
      <c r="AWZ186" s="25"/>
      <c r="AXA186" s="25"/>
      <c r="AXB186" s="25"/>
      <c r="AXC186" s="25"/>
      <c r="AXD186" s="25"/>
      <c r="AXE186" s="25"/>
      <c r="AXF186" s="25"/>
      <c r="AXG186" s="25"/>
      <c r="AXH186" s="25"/>
      <c r="AXI186" s="25"/>
      <c r="AXJ186" s="25"/>
      <c r="AXK186" s="25"/>
      <c r="AXL186" s="25"/>
      <c r="AXM186" s="25"/>
      <c r="AXN186" s="25"/>
      <c r="AXO186" s="25"/>
      <c r="AXP186" s="25"/>
      <c r="AXQ186" s="25"/>
      <c r="AXR186" s="25"/>
      <c r="AXS186" s="25"/>
      <c r="AXT186" s="25"/>
      <c r="AXU186" s="25"/>
      <c r="AXV186" s="25"/>
      <c r="AXW186" s="25"/>
      <c r="AXX186" s="25"/>
      <c r="AXY186" s="25"/>
      <c r="AXZ186" s="25"/>
      <c r="AYA186" s="25"/>
      <c r="AYB186" s="25"/>
      <c r="AYC186" s="25"/>
      <c r="AYD186" s="25"/>
      <c r="AYE186" s="25"/>
      <c r="AYF186" s="25"/>
      <c r="AYG186" s="25"/>
      <c r="AYH186" s="25"/>
      <c r="AYI186" s="25"/>
      <c r="AYJ186" s="25"/>
      <c r="AYK186" s="25"/>
      <c r="AYL186" s="25"/>
      <c r="AYM186" s="25"/>
      <c r="AYN186" s="25"/>
      <c r="AYO186" s="25"/>
      <c r="AYP186" s="25"/>
      <c r="AYQ186" s="25"/>
      <c r="AYR186" s="25"/>
      <c r="AYS186" s="25"/>
      <c r="AYT186" s="25"/>
      <c r="AYU186" s="25"/>
      <c r="AYV186" s="25"/>
      <c r="AYW186" s="25"/>
      <c r="AYX186" s="25"/>
      <c r="AYY186" s="25"/>
      <c r="AYZ186" s="25"/>
      <c r="AZA186" s="25"/>
      <c r="AZB186" s="25"/>
      <c r="AZC186" s="25"/>
      <c r="AZD186" s="25"/>
      <c r="AZE186" s="25"/>
      <c r="AZF186" s="25"/>
      <c r="AZG186" s="25"/>
      <c r="AZH186" s="25"/>
      <c r="AZI186" s="25"/>
      <c r="AZJ186" s="25"/>
      <c r="AZK186" s="25"/>
      <c r="AZL186" s="25"/>
      <c r="AZM186" s="25"/>
      <c r="AZN186" s="25"/>
      <c r="AZO186" s="25"/>
      <c r="AZP186" s="25"/>
      <c r="AZQ186" s="25"/>
      <c r="AZR186" s="25"/>
      <c r="AZS186" s="25"/>
      <c r="AZT186" s="25"/>
      <c r="AZU186" s="25"/>
      <c r="AZV186" s="25"/>
      <c r="AZW186" s="25"/>
      <c r="AZX186" s="25"/>
      <c r="AZY186" s="25"/>
      <c r="AZZ186" s="25"/>
      <c r="BAA186" s="25"/>
      <c r="BAB186" s="25"/>
      <c r="BAC186" s="25"/>
      <c r="BAD186" s="25"/>
      <c r="BAE186" s="25"/>
      <c r="BAF186" s="25"/>
      <c r="BAG186" s="25"/>
      <c r="BAH186" s="25"/>
      <c r="BAI186" s="25"/>
      <c r="BAJ186" s="25"/>
      <c r="BAK186" s="25"/>
      <c r="BAL186" s="25"/>
      <c r="BAM186" s="25"/>
      <c r="BAN186" s="25"/>
      <c r="BAO186" s="25"/>
      <c r="BAP186" s="25"/>
      <c r="BAQ186" s="25"/>
      <c r="BAR186" s="25"/>
      <c r="BAS186" s="25"/>
      <c r="BAT186" s="25"/>
      <c r="BAU186" s="25"/>
      <c r="BAV186" s="25"/>
      <c r="BAW186" s="25"/>
      <c r="BAX186" s="25"/>
      <c r="BAY186" s="25"/>
      <c r="BAZ186" s="25"/>
      <c r="BBA186" s="25"/>
      <c r="BBB186" s="25"/>
      <c r="BBC186" s="25"/>
      <c r="BBD186" s="25"/>
      <c r="BBE186" s="25"/>
      <c r="BBF186" s="25"/>
      <c r="BBG186" s="25"/>
      <c r="BBH186" s="25"/>
      <c r="BBI186" s="25"/>
      <c r="BBJ186" s="25"/>
      <c r="BBK186" s="25"/>
      <c r="BBL186" s="25"/>
      <c r="BBM186" s="25"/>
      <c r="BBN186" s="25"/>
      <c r="BBO186" s="25"/>
      <c r="BBP186" s="25"/>
      <c r="BBQ186" s="25"/>
      <c r="BBR186" s="25"/>
      <c r="BBS186" s="25"/>
      <c r="BBT186" s="25"/>
      <c r="BBU186" s="25"/>
      <c r="BBV186" s="25"/>
      <c r="BBW186" s="25"/>
      <c r="BBX186" s="25"/>
      <c r="BBY186" s="25"/>
      <c r="BBZ186" s="25"/>
      <c r="BCA186" s="25"/>
      <c r="BCB186" s="25"/>
      <c r="BCC186" s="25"/>
      <c r="BCD186" s="25"/>
      <c r="BCE186" s="25"/>
      <c r="BCF186" s="25"/>
      <c r="BCG186" s="25"/>
      <c r="BCH186" s="25"/>
      <c r="BCI186" s="25"/>
      <c r="BCJ186" s="25"/>
      <c r="BCK186" s="25"/>
      <c r="BCL186" s="25"/>
      <c r="BCM186" s="25"/>
      <c r="BCN186" s="25"/>
      <c r="BCO186" s="25"/>
      <c r="BCP186" s="25"/>
      <c r="BCQ186" s="25"/>
      <c r="BCR186" s="25"/>
      <c r="BCS186" s="25"/>
      <c r="BCT186" s="25"/>
      <c r="BCU186" s="25"/>
      <c r="BCV186" s="25"/>
      <c r="BCW186" s="25"/>
      <c r="BCX186" s="25"/>
      <c r="BCY186" s="25"/>
      <c r="BCZ186" s="25"/>
      <c r="BDA186" s="25"/>
      <c r="BDB186" s="25"/>
      <c r="BDC186" s="25"/>
      <c r="BDD186" s="25"/>
      <c r="BDE186" s="25"/>
      <c r="BDF186" s="25"/>
      <c r="BDG186" s="25"/>
      <c r="BDH186" s="25"/>
      <c r="BDI186" s="25"/>
      <c r="BDJ186" s="25"/>
      <c r="BDK186" s="25"/>
      <c r="BDL186" s="25"/>
      <c r="BDM186" s="25"/>
      <c r="BDN186" s="25"/>
      <c r="BDO186" s="25"/>
      <c r="BDP186" s="25"/>
      <c r="BDQ186" s="25"/>
      <c r="BDR186" s="25"/>
      <c r="BDS186" s="25"/>
      <c r="BDT186" s="25"/>
      <c r="BDU186" s="25"/>
      <c r="BDV186" s="25"/>
      <c r="BDW186" s="25"/>
      <c r="BDX186" s="25"/>
      <c r="BDY186" s="25"/>
      <c r="BDZ186" s="25"/>
      <c r="BEA186" s="25"/>
      <c r="BEB186" s="25"/>
      <c r="BEC186" s="25"/>
      <c r="BED186" s="25"/>
      <c r="BEE186" s="25"/>
      <c r="BEF186" s="25"/>
      <c r="BEG186" s="25"/>
      <c r="BEH186" s="25"/>
      <c r="BEI186" s="25"/>
      <c r="BEJ186" s="25"/>
      <c r="BEK186" s="25"/>
      <c r="BEL186" s="25"/>
      <c r="BEM186" s="25"/>
      <c r="BEN186" s="25"/>
      <c r="BEO186" s="25"/>
      <c r="BEP186" s="25"/>
      <c r="BEQ186" s="25"/>
      <c r="BER186" s="25"/>
      <c r="BES186" s="25"/>
      <c r="BET186" s="25"/>
      <c r="BEU186" s="25"/>
      <c r="BEV186" s="25"/>
      <c r="BEW186" s="25"/>
      <c r="BEX186" s="25"/>
      <c r="BEY186" s="25"/>
      <c r="BEZ186" s="25"/>
      <c r="BFA186" s="25"/>
      <c r="BFB186" s="25"/>
      <c r="BFC186" s="25"/>
      <c r="BFD186" s="25"/>
      <c r="BFE186" s="25"/>
      <c r="BFF186" s="25"/>
      <c r="BFG186" s="25"/>
      <c r="BFH186" s="25"/>
      <c r="BFI186" s="25"/>
      <c r="BFJ186" s="25"/>
      <c r="BFK186" s="25"/>
      <c r="BFL186" s="25"/>
      <c r="BFM186" s="25"/>
      <c r="BFN186" s="25"/>
      <c r="BFO186" s="25"/>
      <c r="BFP186" s="25"/>
      <c r="BFQ186" s="25"/>
      <c r="BFR186" s="25"/>
      <c r="BFS186" s="25"/>
      <c r="BFT186" s="25"/>
      <c r="BFU186" s="25"/>
      <c r="BFV186" s="25"/>
      <c r="BFW186" s="25"/>
      <c r="BFX186" s="25"/>
      <c r="BFY186" s="25"/>
      <c r="BFZ186" s="25"/>
      <c r="BGA186" s="25"/>
      <c r="BGB186" s="25"/>
      <c r="BGC186" s="25"/>
      <c r="BGD186" s="25"/>
      <c r="BGE186" s="25"/>
      <c r="BGF186" s="25"/>
      <c r="BGG186" s="25"/>
      <c r="BGH186" s="25"/>
      <c r="BGI186" s="25"/>
      <c r="BGJ186" s="25"/>
      <c r="BGK186" s="25"/>
      <c r="BGL186" s="25"/>
      <c r="BGM186" s="25"/>
      <c r="BGN186" s="25"/>
      <c r="BGO186" s="25"/>
      <c r="BGP186" s="25"/>
      <c r="BGQ186" s="25"/>
      <c r="BGR186" s="25"/>
      <c r="BGS186" s="25"/>
      <c r="BGT186" s="25"/>
      <c r="BGU186" s="25"/>
      <c r="BGV186" s="25"/>
      <c r="BGW186" s="25"/>
      <c r="BGX186" s="25"/>
      <c r="BGY186" s="25"/>
      <c r="BGZ186" s="25"/>
      <c r="BHA186" s="25"/>
      <c r="BHB186" s="25"/>
      <c r="BHC186" s="25"/>
      <c r="BHD186" s="25"/>
      <c r="BHE186" s="25"/>
      <c r="BHF186" s="25"/>
      <c r="BHG186" s="25"/>
      <c r="BHH186" s="25"/>
      <c r="BHI186" s="25"/>
      <c r="BHJ186" s="25"/>
      <c r="BHK186" s="25"/>
      <c r="BHL186" s="25"/>
      <c r="BHM186" s="25"/>
      <c r="BHN186" s="25"/>
      <c r="BHO186" s="25"/>
      <c r="BHP186" s="25"/>
      <c r="BHQ186" s="25"/>
      <c r="BHR186" s="25"/>
      <c r="BHS186" s="25"/>
      <c r="BHT186" s="25"/>
      <c r="BHU186" s="25"/>
      <c r="BHV186" s="25"/>
      <c r="BHW186" s="25"/>
      <c r="BHX186" s="25"/>
      <c r="BHY186" s="25"/>
      <c r="BHZ186" s="25"/>
      <c r="BIA186" s="25"/>
      <c r="BIB186" s="25"/>
      <c r="BIC186" s="25"/>
      <c r="BID186" s="25"/>
      <c r="BIE186" s="25"/>
      <c r="BIF186" s="25"/>
      <c r="BIG186" s="25"/>
      <c r="BIH186" s="25"/>
      <c r="BII186" s="25"/>
      <c r="BIJ186" s="25"/>
      <c r="BIK186" s="25"/>
      <c r="BIL186" s="25"/>
      <c r="BIM186" s="25"/>
      <c r="BIN186" s="25"/>
      <c r="BIO186" s="25"/>
      <c r="BIP186" s="25"/>
      <c r="BIQ186" s="25"/>
      <c r="BIR186" s="25"/>
      <c r="BIS186" s="25"/>
      <c r="BIT186" s="25"/>
      <c r="BIU186" s="25"/>
      <c r="BIV186" s="25"/>
      <c r="BIW186" s="25"/>
      <c r="BIX186" s="25"/>
      <c r="BIY186" s="25"/>
      <c r="BIZ186" s="25"/>
      <c r="BJA186" s="25"/>
      <c r="BJB186" s="25"/>
      <c r="BJC186" s="25"/>
      <c r="BJD186" s="25"/>
      <c r="BJE186" s="25"/>
      <c r="BJF186" s="25"/>
      <c r="BJG186" s="25"/>
      <c r="BJH186" s="25"/>
      <c r="BJI186" s="25"/>
      <c r="BJJ186" s="25"/>
      <c r="BJK186" s="25"/>
      <c r="BJL186" s="25"/>
      <c r="BJM186" s="25"/>
      <c r="BJN186" s="25"/>
      <c r="BJO186" s="25"/>
      <c r="BJP186" s="25"/>
      <c r="BJQ186" s="25"/>
      <c r="BJR186" s="25"/>
      <c r="BJS186" s="25"/>
      <c r="BJT186" s="25"/>
      <c r="BJU186" s="25"/>
      <c r="BJV186" s="25"/>
      <c r="BJW186" s="25"/>
      <c r="BJX186" s="25"/>
      <c r="BJY186" s="25"/>
      <c r="BJZ186" s="25"/>
      <c r="BKA186" s="25"/>
      <c r="BKB186" s="25"/>
      <c r="BKC186" s="25"/>
      <c r="BKD186" s="25"/>
      <c r="BKE186" s="25"/>
      <c r="BKF186" s="25"/>
      <c r="BKG186" s="25"/>
      <c r="BKH186" s="25"/>
      <c r="BKI186" s="25"/>
      <c r="BKJ186" s="25"/>
      <c r="BKK186" s="25"/>
      <c r="BKL186" s="25"/>
      <c r="BKM186" s="25"/>
      <c r="BKN186" s="25"/>
      <c r="BKO186" s="25"/>
      <c r="BKP186" s="25"/>
      <c r="BKQ186" s="25"/>
      <c r="BKR186" s="25"/>
      <c r="BKS186" s="25"/>
      <c r="BKT186" s="25"/>
      <c r="BKU186" s="25"/>
      <c r="BKV186" s="25"/>
      <c r="BKW186" s="25"/>
      <c r="BKX186" s="25"/>
      <c r="BKY186" s="25"/>
      <c r="BKZ186" s="25"/>
      <c r="BLA186" s="25"/>
      <c r="BLB186" s="25"/>
      <c r="BLC186" s="25"/>
      <c r="BLD186" s="25"/>
      <c r="BLE186" s="25"/>
      <c r="BLF186" s="25"/>
      <c r="BLG186" s="25"/>
      <c r="BLH186" s="25"/>
      <c r="BLI186" s="25"/>
      <c r="BLJ186" s="25"/>
      <c r="BLK186" s="25"/>
      <c r="BLL186" s="25"/>
      <c r="BLM186" s="25"/>
      <c r="BLN186" s="25"/>
      <c r="BLO186" s="25"/>
      <c r="BLP186" s="25"/>
      <c r="BLQ186" s="25"/>
      <c r="BLR186" s="25"/>
      <c r="BLS186" s="25"/>
      <c r="BLT186" s="25"/>
      <c r="BLU186" s="25"/>
      <c r="BLV186" s="25"/>
      <c r="BLW186" s="25"/>
      <c r="BLX186" s="25"/>
      <c r="BLY186" s="25"/>
      <c r="BLZ186" s="25"/>
      <c r="BMA186" s="25"/>
      <c r="BMB186" s="25"/>
      <c r="BMC186" s="25"/>
      <c r="BMD186" s="25"/>
      <c r="BME186" s="25"/>
      <c r="BMF186" s="25"/>
      <c r="BMG186" s="25"/>
      <c r="BMH186" s="25"/>
      <c r="BMI186" s="25"/>
      <c r="BMJ186" s="25"/>
      <c r="BMK186" s="25"/>
      <c r="BML186" s="25"/>
      <c r="BMM186" s="25"/>
      <c r="BMN186" s="25"/>
      <c r="BMO186" s="25"/>
      <c r="BMP186" s="25"/>
      <c r="BMQ186" s="25"/>
      <c r="BMR186" s="25"/>
      <c r="BMS186" s="25"/>
      <c r="BMT186" s="25"/>
      <c r="BMU186" s="25"/>
      <c r="BMV186" s="25"/>
      <c r="BMW186" s="25"/>
      <c r="BMX186" s="25"/>
      <c r="BMY186" s="25"/>
      <c r="BMZ186" s="25"/>
      <c r="BNA186" s="25"/>
      <c r="BNB186" s="25"/>
      <c r="BNC186" s="25"/>
      <c r="BND186" s="25"/>
      <c r="BNE186" s="25"/>
      <c r="BNF186" s="25"/>
      <c r="BNG186" s="25"/>
      <c r="BNH186" s="25"/>
      <c r="BNI186" s="25"/>
      <c r="BNJ186" s="25"/>
      <c r="BNK186" s="25"/>
      <c r="BNL186" s="25"/>
      <c r="BNM186" s="25"/>
      <c r="BNN186" s="25"/>
      <c r="BNO186" s="25"/>
      <c r="BNP186" s="25"/>
      <c r="BNQ186" s="25"/>
      <c r="BNR186" s="25"/>
      <c r="BNS186" s="25"/>
      <c r="BNT186" s="25"/>
      <c r="BNU186" s="25"/>
      <c r="BNV186" s="25"/>
      <c r="BNW186" s="25"/>
      <c r="BNX186" s="25"/>
      <c r="BNY186" s="25"/>
      <c r="BNZ186" s="25"/>
      <c r="BOA186" s="25"/>
      <c r="BOB186" s="25"/>
      <c r="BOC186" s="25"/>
      <c r="BOD186" s="25"/>
      <c r="BOE186" s="25"/>
      <c r="BOF186" s="25"/>
      <c r="BOG186" s="25"/>
      <c r="BOH186" s="25"/>
      <c r="BOI186" s="25"/>
      <c r="BOJ186" s="25"/>
      <c r="BOK186" s="25"/>
      <c r="BOL186" s="25"/>
      <c r="BOM186" s="25"/>
      <c r="BON186" s="25"/>
      <c r="BOO186" s="25"/>
      <c r="BOP186" s="25"/>
      <c r="BOQ186" s="25"/>
      <c r="BOR186" s="25"/>
      <c r="BOS186" s="25"/>
      <c r="BOT186" s="25"/>
      <c r="BOU186" s="25"/>
      <c r="BOV186" s="25"/>
      <c r="BOW186" s="25"/>
      <c r="BOX186" s="25"/>
      <c r="BOY186" s="25"/>
      <c r="BOZ186" s="25"/>
      <c r="BPA186" s="25"/>
      <c r="BPB186" s="25"/>
      <c r="BPC186" s="25"/>
      <c r="BPD186" s="25"/>
      <c r="BPE186" s="25"/>
      <c r="BPF186" s="25"/>
      <c r="BPG186" s="25"/>
      <c r="BPH186" s="25"/>
      <c r="BPI186" s="25"/>
      <c r="BPJ186" s="25"/>
      <c r="BPK186" s="25"/>
      <c r="BPL186" s="25"/>
      <c r="BPM186" s="25"/>
      <c r="BPN186" s="25"/>
      <c r="BPO186" s="25"/>
      <c r="BPP186" s="25"/>
      <c r="BPQ186" s="25"/>
      <c r="BPR186" s="25"/>
      <c r="BPS186" s="25"/>
      <c r="BPT186" s="25"/>
      <c r="BPU186" s="25"/>
      <c r="BPV186" s="25"/>
      <c r="BPW186" s="25"/>
      <c r="BPX186" s="25"/>
      <c r="BPY186" s="25"/>
      <c r="BPZ186" s="25"/>
      <c r="BQA186" s="25"/>
      <c r="BQB186" s="25"/>
      <c r="BQC186" s="25"/>
      <c r="BQD186" s="25"/>
      <c r="BQE186" s="25"/>
      <c r="BQF186" s="25"/>
      <c r="BQG186" s="25"/>
      <c r="BQH186" s="25"/>
      <c r="BQI186" s="25"/>
      <c r="BQJ186" s="25"/>
      <c r="BQK186" s="25"/>
      <c r="BQL186" s="25"/>
      <c r="BQM186" s="25"/>
      <c r="BQN186" s="25"/>
      <c r="BQO186" s="25"/>
      <c r="BQP186" s="25"/>
      <c r="BQQ186" s="25"/>
      <c r="BQR186" s="25"/>
      <c r="BQS186" s="25"/>
      <c r="BQT186" s="25"/>
      <c r="BQU186" s="25"/>
      <c r="BQV186" s="25"/>
      <c r="BQW186" s="25"/>
      <c r="BQX186" s="25"/>
      <c r="BQY186" s="25"/>
      <c r="BQZ186" s="25"/>
      <c r="BRA186" s="25"/>
      <c r="BRB186" s="25"/>
      <c r="BRC186" s="25"/>
      <c r="BRD186" s="25"/>
      <c r="BRE186" s="25"/>
      <c r="BRF186" s="25"/>
      <c r="BRG186" s="25"/>
      <c r="BRH186" s="25"/>
      <c r="BRI186" s="25"/>
      <c r="BRJ186" s="25"/>
      <c r="BRK186" s="25"/>
      <c r="BRL186" s="25"/>
      <c r="BRM186" s="25"/>
      <c r="BRN186" s="25"/>
      <c r="BRO186" s="25"/>
      <c r="BRP186" s="25"/>
      <c r="BRQ186" s="25"/>
      <c r="BRR186" s="25"/>
      <c r="BRS186" s="25"/>
      <c r="BRT186" s="25"/>
      <c r="BRU186" s="25"/>
      <c r="BRV186" s="25"/>
      <c r="BRW186" s="25"/>
      <c r="BRX186" s="25"/>
      <c r="BRY186" s="25"/>
      <c r="BRZ186" s="25"/>
      <c r="BSA186" s="25"/>
      <c r="BSB186" s="25"/>
      <c r="BSC186" s="25"/>
      <c r="BSD186" s="25"/>
      <c r="BSE186" s="25"/>
      <c r="BSF186" s="25"/>
      <c r="BSG186" s="25"/>
      <c r="BSH186" s="25"/>
      <c r="BSI186" s="25"/>
      <c r="BSJ186" s="25"/>
      <c r="BSK186" s="25"/>
      <c r="BSL186" s="25"/>
      <c r="BSM186" s="25"/>
      <c r="BSN186" s="25"/>
      <c r="BSO186" s="25"/>
      <c r="BSP186" s="25"/>
      <c r="BSQ186" s="25"/>
      <c r="BSR186" s="25"/>
      <c r="BSS186" s="25"/>
      <c r="BST186" s="25"/>
      <c r="BSU186" s="25"/>
      <c r="BSV186" s="25"/>
      <c r="BSW186" s="25"/>
      <c r="BSX186" s="25"/>
      <c r="BSY186" s="25"/>
      <c r="BSZ186" s="25"/>
      <c r="BTA186" s="25"/>
      <c r="BTB186" s="25"/>
      <c r="BTC186" s="25"/>
      <c r="BTD186" s="25"/>
      <c r="BTE186" s="25"/>
      <c r="BTF186" s="25"/>
      <c r="BTG186" s="25"/>
      <c r="BTH186" s="25"/>
      <c r="BTI186" s="25"/>
      <c r="BTJ186" s="25"/>
      <c r="BTK186" s="25"/>
      <c r="BTL186" s="25"/>
      <c r="BTM186" s="25"/>
      <c r="BTN186" s="25"/>
      <c r="BTO186" s="25"/>
      <c r="BTP186" s="25"/>
      <c r="BTQ186" s="25"/>
      <c r="BTR186" s="25"/>
      <c r="BTS186" s="25"/>
      <c r="BTT186" s="25"/>
      <c r="BTU186" s="25"/>
      <c r="BTV186" s="25"/>
      <c r="BTW186" s="25"/>
      <c r="BTX186" s="25"/>
      <c r="BTY186" s="25"/>
      <c r="BTZ186" s="25"/>
      <c r="BUA186" s="25"/>
      <c r="BUB186" s="25"/>
      <c r="BUC186" s="25"/>
      <c r="BUD186" s="25"/>
      <c r="BUE186" s="25"/>
      <c r="BUF186" s="25"/>
      <c r="BUG186" s="25"/>
      <c r="BUH186" s="25"/>
      <c r="BUI186" s="25"/>
      <c r="BUJ186" s="25"/>
      <c r="BUK186" s="25"/>
      <c r="BUL186" s="25"/>
      <c r="BUM186" s="25"/>
      <c r="BUN186" s="25"/>
      <c r="BUO186" s="25"/>
      <c r="BUP186" s="25"/>
      <c r="BUQ186" s="25"/>
      <c r="BUR186" s="25"/>
      <c r="BUS186" s="25"/>
      <c r="BUT186" s="25"/>
      <c r="BUU186" s="25"/>
      <c r="BUV186" s="25"/>
      <c r="BUW186" s="25"/>
      <c r="BUX186" s="25"/>
      <c r="BUY186" s="25"/>
      <c r="BUZ186" s="25"/>
      <c r="BVA186" s="25"/>
      <c r="BVB186" s="25"/>
      <c r="BVC186" s="25"/>
      <c r="BVD186" s="25"/>
      <c r="BVE186" s="25"/>
      <c r="BVF186" s="25"/>
      <c r="BVG186" s="25"/>
      <c r="BVH186" s="25"/>
      <c r="BVI186" s="25"/>
      <c r="BVJ186" s="25"/>
      <c r="BVK186" s="25"/>
      <c r="BVL186" s="25"/>
      <c r="BVM186" s="25"/>
      <c r="BVN186" s="25"/>
      <c r="BVO186" s="25"/>
      <c r="BVP186" s="25"/>
      <c r="BVQ186" s="25"/>
      <c r="BVR186" s="25"/>
      <c r="BVS186" s="25"/>
      <c r="BVT186" s="25"/>
      <c r="BVU186" s="25"/>
      <c r="BVV186" s="25"/>
      <c r="BVW186" s="25"/>
      <c r="BVX186" s="25"/>
      <c r="BVY186" s="25"/>
      <c r="BVZ186" s="25"/>
      <c r="BWA186" s="25"/>
      <c r="BWB186" s="25"/>
      <c r="BWC186" s="25"/>
      <c r="BWD186" s="25"/>
      <c r="BWE186" s="25"/>
      <c r="BWF186" s="25"/>
      <c r="BWG186" s="25"/>
      <c r="BWH186" s="25"/>
      <c r="BWI186" s="25"/>
      <c r="BWJ186" s="25"/>
      <c r="BWK186" s="25"/>
      <c r="BWL186" s="25"/>
      <c r="BWM186" s="25"/>
      <c r="BWN186" s="25"/>
      <c r="BWO186" s="25"/>
      <c r="BWP186" s="25"/>
      <c r="BWQ186" s="25"/>
      <c r="BWR186" s="25"/>
      <c r="BWS186" s="25"/>
      <c r="BWT186" s="25"/>
      <c r="BWU186" s="25"/>
      <c r="BWV186" s="25"/>
      <c r="BWW186" s="25"/>
      <c r="BWX186" s="25"/>
      <c r="BWY186" s="25"/>
      <c r="BWZ186" s="25"/>
      <c r="BXA186" s="25"/>
      <c r="BXB186" s="25"/>
      <c r="BXC186" s="25"/>
      <c r="BXD186" s="25"/>
      <c r="BXE186" s="25"/>
      <c r="BXF186" s="25"/>
      <c r="BXG186" s="25"/>
      <c r="BXH186" s="25"/>
      <c r="BXI186" s="25"/>
      <c r="BXJ186" s="25"/>
      <c r="BXK186" s="25"/>
      <c r="BXL186" s="25"/>
      <c r="BXM186" s="25"/>
      <c r="BXN186" s="25"/>
      <c r="BXO186" s="25"/>
      <c r="BXP186" s="25"/>
      <c r="BXQ186" s="25"/>
      <c r="BXR186" s="25"/>
      <c r="BXS186" s="25"/>
      <c r="BXT186" s="25"/>
      <c r="BXU186" s="25"/>
      <c r="BXV186" s="25"/>
      <c r="BXW186" s="25"/>
      <c r="BXX186" s="25"/>
      <c r="BXY186" s="25"/>
      <c r="BXZ186" s="25"/>
      <c r="BYA186" s="25"/>
      <c r="BYB186" s="25"/>
      <c r="BYC186" s="25"/>
      <c r="BYD186" s="25"/>
      <c r="BYE186" s="25"/>
      <c r="BYF186" s="25"/>
      <c r="BYG186" s="25"/>
      <c r="BYH186" s="25"/>
      <c r="BYI186" s="25"/>
      <c r="BYJ186" s="25"/>
      <c r="BYK186" s="25"/>
      <c r="BYL186" s="25"/>
      <c r="BYM186" s="25"/>
      <c r="BYN186" s="25"/>
      <c r="BYO186" s="25"/>
      <c r="BYP186" s="25"/>
      <c r="BYQ186" s="25"/>
      <c r="BYR186" s="25"/>
      <c r="BYS186" s="25"/>
      <c r="BYT186" s="25"/>
      <c r="BYU186" s="25"/>
      <c r="BYV186" s="25"/>
      <c r="BYW186" s="25"/>
      <c r="BYX186" s="25"/>
      <c r="BYY186" s="25"/>
      <c r="BYZ186" s="25"/>
      <c r="BZA186" s="25"/>
      <c r="BZB186" s="25"/>
      <c r="BZC186" s="25"/>
      <c r="BZD186" s="25"/>
      <c r="BZE186" s="25"/>
      <c r="BZF186" s="25"/>
      <c r="BZG186" s="25"/>
      <c r="BZH186" s="25"/>
      <c r="BZI186" s="25"/>
      <c r="BZJ186" s="25"/>
      <c r="BZK186" s="25"/>
      <c r="BZL186" s="25"/>
      <c r="BZM186" s="25"/>
      <c r="BZN186" s="25"/>
      <c r="BZO186" s="25"/>
      <c r="BZP186" s="25"/>
      <c r="BZQ186" s="25"/>
      <c r="BZR186" s="25"/>
      <c r="BZS186" s="25"/>
      <c r="BZT186" s="25"/>
      <c r="BZU186" s="25"/>
      <c r="BZV186" s="25"/>
      <c r="BZW186" s="25"/>
      <c r="BZX186" s="25"/>
      <c r="BZY186" s="25"/>
      <c r="BZZ186" s="25"/>
      <c r="CAA186" s="25"/>
      <c r="CAB186" s="25"/>
      <c r="CAC186" s="25"/>
      <c r="CAD186" s="25"/>
      <c r="CAE186" s="25"/>
      <c r="CAF186" s="25"/>
      <c r="CAG186" s="25"/>
      <c r="CAH186" s="25"/>
      <c r="CAI186" s="25"/>
      <c r="CAJ186" s="25"/>
      <c r="CAK186" s="25"/>
      <c r="CAL186" s="25"/>
      <c r="CAM186" s="25"/>
      <c r="CAN186" s="25"/>
      <c r="CAO186" s="25"/>
      <c r="CAP186" s="25"/>
      <c r="CAQ186" s="25"/>
      <c r="CAR186" s="25"/>
      <c r="CAS186" s="25"/>
      <c r="CAT186" s="25"/>
      <c r="CAU186" s="25"/>
      <c r="CAV186" s="25"/>
      <c r="CAW186" s="25"/>
      <c r="CAX186" s="25"/>
      <c r="CAY186" s="25"/>
    </row>
    <row r="187" spans="2:2079" s="24" customFormat="1" hidden="1" x14ac:dyDescent="0.25">
      <c r="B187" s="127" t="s">
        <v>112</v>
      </c>
      <c r="C187" s="1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  <c r="IV187" s="25"/>
      <c r="IW187" s="25"/>
      <c r="IX187" s="25"/>
      <c r="IY187" s="25"/>
      <c r="IZ187" s="25"/>
      <c r="JA187" s="25"/>
      <c r="JB187" s="25"/>
      <c r="JC187" s="25"/>
      <c r="JD187" s="25"/>
      <c r="JE187" s="25"/>
      <c r="JF187" s="25"/>
      <c r="JG187" s="25"/>
      <c r="JH187" s="25"/>
      <c r="JI187" s="25"/>
      <c r="JJ187" s="25"/>
      <c r="JK187" s="25"/>
      <c r="JL187" s="25"/>
      <c r="JM187" s="25"/>
      <c r="JN187" s="25"/>
      <c r="JO187" s="25"/>
      <c r="JP187" s="25"/>
      <c r="JQ187" s="25"/>
      <c r="JR187" s="25"/>
      <c r="JS187" s="25"/>
      <c r="JT187" s="25"/>
      <c r="JU187" s="25"/>
      <c r="JV187" s="25"/>
      <c r="JW187" s="25"/>
      <c r="JX187" s="25"/>
      <c r="JY187" s="25"/>
      <c r="JZ187" s="25"/>
      <c r="KA187" s="25"/>
      <c r="KB187" s="25"/>
      <c r="KC187" s="25"/>
      <c r="KD187" s="25"/>
      <c r="KE187" s="25"/>
      <c r="KF187" s="25"/>
      <c r="KG187" s="25"/>
      <c r="KH187" s="25"/>
      <c r="KI187" s="25"/>
      <c r="KJ187" s="25"/>
      <c r="KK187" s="25"/>
      <c r="KL187" s="25"/>
      <c r="KM187" s="25"/>
      <c r="KN187" s="25"/>
      <c r="KO187" s="25"/>
      <c r="KP187" s="25"/>
      <c r="KQ187" s="25"/>
      <c r="KR187" s="25"/>
      <c r="KS187" s="25"/>
      <c r="KT187" s="25"/>
      <c r="KU187" s="25"/>
      <c r="KV187" s="25"/>
      <c r="KW187" s="25"/>
      <c r="KX187" s="25"/>
      <c r="KY187" s="25"/>
      <c r="KZ187" s="25"/>
      <c r="LA187" s="25"/>
      <c r="LB187" s="25"/>
      <c r="LC187" s="25"/>
      <c r="LD187" s="25"/>
      <c r="LE187" s="25"/>
      <c r="LF187" s="25"/>
      <c r="LG187" s="25"/>
      <c r="LH187" s="25"/>
      <c r="LI187" s="25"/>
      <c r="LJ187" s="25"/>
      <c r="LK187" s="25"/>
      <c r="LL187" s="25"/>
      <c r="LM187" s="25"/>
      <c r="LN187" s="25"/>
      <c r="LO187" s="25"/>
      <c r="LP187" s="25"/>
      <c r="LQ187" s="25"/>
      <c r="LR187" s="25"/>
      <c r="LS187" s="25"/>
      <c r="LT187" s="25"/>
      <c r="LU187" s="25"/>
      <c r="LV187" s="25"/>
      <c r="LW187" s="25"/>
      <c r="LX187" s="25"/>
      <c r="LY187" s="25"/>
      <c r="LZ187" s="25"/>
      <c r="MA187" s="25"/>
      <c r="MB187" s="25"/>
      <c r="MC187" s="25"/>
      <c r="MD187" s="25"/>
      <c r="ME187" s="25"/>
      <c r="MF187" s="25"/>
      <c r="MG187" s="25"/>
      <c r="MH187" s="25"/>
      <c r="MI187" s="25"/>
      <c r="MJ187" s="25"/>
      <c r="MK187" s="25"/>
      <c r="ML187" s="25"/>
      <c r="MM187" s="25"/>
      <c r="MN187" s="25"/>
      <c r="MO187" s="25"/>
      <c r="MP187" s="25"/>
      <c r="MQ187" s="25"/>
      <c r="MR187" s="25"/>
      <c r="MS187" s="25"/>
      <c r="MT187" s="25"/>
      <c r="MU187" s="25"/>
      <c r="MV187" s="25"/>
      <c r="MW187" s="25"/>
      <c r="MX187" s="25"/>
      <c r="MY187" s="25"/>
      <c r="MZ187" s="25"/>
      <c r="NA187" s="25"/>
      <c r="NB187" s="25"/>
      <c r="NC187" s="25"/>
      <c r="ND187" s="25"/>
      <c r="NE187" s="25"/>
      <c r="NF187" s="25"/>
      <c r="NG187" s="25"/>
      <c r="NH187" s="25"/>
      <c r="NI187" s="25"/>
      <c r="NJ187" s="25"/>
      <c r="NK187" s="25"/>
      <c r="NL187" s="25"/>
      <c r="NM187" s="25"/>
      <c r="NN187" s="25"/>
      <c r="NO187" s="25"/>
      <c r="NP187" s="25"/>
      <c r="NQ187" s="25"/>
      <c r="NR187" s="25"/>
      <c r="NS187" s="25"/>
      <c r="NT187" s="25"/>
      <c r="NU187" s="25"/>
      <c r="NV187" s="25"/>
      <c r="NW187" s="25"/>
      <c r="NX187" s="25"/>
      <c r="NY187" s="25"/>
      <c r="NZ187" s="25"/>
      <c r="OA187" s="25"/>
      <c r="OB187" s="25"/>
      <c r="OC187" s="25"/>
      <c r="OD187" s="25"/>
      <c r="OE187" s="25"/>
      <c r="OF187" s="25"/>
      <c r="OG187" s="25"/>
      <c r="OH187" s="25"/>
      <c r="OI187" s="25"/>
      <c r="OJ187" s="25"/>
      <c r="OK187" s="25"/>
      <c r="OL187" s="25"/>
      <c r="OM187" s="25"/>
      <c r="ON187" s="25"/>
      <c r="OO187" s="25"/>
      <c r="OP187" s="25"/>
      <c r="OQ187" s="25"/>
      <c r="OR187" s="25"/>
      <c r="OS187" s="25"/>
      <c r="OT187" s="25"/>
      <c r="OU187" s="25"/>
      <c r="OV187" s="25"/>
      <c r="OW187" s="25"/>
      <c r="OX187" s="25"/>
      <c r="OY187" s="25"/>
      <c r="OZ187" s="25"/>
      <c r="PA187" s="25"/>
      <c r="PB187" s="25"/>
      <c r="PC187" s="25"/>
      <c r="PD187" s="25"/>
      <c r="PE187" s="25"/>
      <c r="PF187" s="25"/>
      <c r="PG187" s="25"/>
      <c r="PH187" s="25"/>
      <c r="PI187" s="25"/>
      <c r="PJ187" s="25"/>
      <c r="PK187" s="25"/>
      <c r="PL187" s="25"/>
      <c r="PM187" s="25"/>
      <c r="PN187" s="25"/>
      <c r="PO187" s="25"/>
      <c r="PP187" s="25"/>
      <c r="PQ187" s="25"/>
      <c r="PR187" s="25"/>
      <c r="PS187" s="25"/>
      <c r="PT187" s="25"/>
      <c r="PU187" s="25"/>
      <c r="PV187" s="25"/>
      <c r="PW187" s="25"/>
      <c r="PX187" s="25"/>
      <c r="PY187" s="25"/>
      <c r="PZ187" s="25"/>
      <c r="QA187" s="25"/>
      <c r="QB187" s="25"/>
      <c r="QC187" s="25"/>
      <c r="QD187" s="25"/>
      <c r="QE187" s="25"/>
      <c r="QF187" s="25"/>
      <c r="QG187" s="25"/>
      <c r="QH187" s="25"/>
      <c r="QI187" s="25"/>
      <c r="QJ187" s="25"/>
      <c r="QK187" s="25"/>
      <c r="QL187" s="25"/>
      <c r="QM187" s="25"/>
      <c r="QN187" s="25"/>
      <c r="QO187" s="25"/>
      <c r="QP187" s="25"/>
      <c r="QQ187" s="25"/>
      <c r="QR187" s="25"/>
      <c r="QS187" s="25"/>
      <c r="QT187" s="25"/>
      <c r="QU187" s="25"/>
      <c r="QV187" s="25"/>
      <c r="QW187" s="25"/>
      <c r="QX187" s="25"/>
      <c r="QY187" s="25"/>
      <c r="QZ187" s="25"/>
      <c r="RA187" s="25"/>
      <c r="RB187" s="25"/>
      <c r="RC187" s="25"/>
      <c r="RD187" s="25"/>
      <c r="RE187" s="25"/>
      <c r="RF187" s="25"/>
      <c r="RG187" s="25"/>
      <c r="RH187" s="25"/>
      <c r="RI187" s="25"/>
      <c r="RJ187" s="25"/>
      <c r="RK187" s="25"/>
      <c r="RL187" s="25"/>
      <c r="RM187" s="25"/>
      <c r="RN187" s="25"/>
      <c r="RO187" s="25"/>
      <c r="RP187" s="25"/>
      <c r="RQ187" s="25"/>
      <c r="RR187" s="25"/>
      <c r="RS187" s="25"/>
      <c r="RT187" s="25"/>
      <c r="RU187" s="25"/>
      <c r="RV187" s="25"/>
      <c r="RW187" s="25"/>
      <c r="RX187" s="25"/>
      <c r="RY187" s="25"/>
      <c r="RZ187" s="25"/>
      <c r="SA187" s="25"/>
      <c r="SB187" s="25"/>
      <c r="SC187" s="25"/>
      <c r="SD187" s="25"/>
      <c r="SE187" s="25"/>
      <c r="SF187" s="25"/>
      <c r="SG187" s="25"/>
      <c r="SH187" s="25"/>
      <c r="SI187" s="25"/>
      <c r="SJ187" s="25"/>
      <c r="SK187" s="25"/>
      <c r="SL187" s="25"/>
      <c r="SM187" s="25"/>
      <c r="SN187" s="25"/>
      <c r="SO187" s="25"/>
      <c r="SP187" s="25"/>
      <c r="SQ187" s="25"/>
      <c r="SR187" s="25"/>
      <c r="SS187" s="25"/>
      <c r="ST187" s="25"/>
      <c r="SU187" s="25"/>
      <c r="SV187" s="25"/>
      <c r="SW187" s="25"/>
      <c r="SX187" s="25"/>
      <c r="SY187" s="25"/>
      <c r="SZ187" s="25"/>
      <c r="TA187" s="25"/>
      <c r="TB187" s="25"/>
      <c r="TC187" s="25"/>
      <c r="TD187" s="25"/>
      <c r="TE187" s="25"/>
      <c r="TF187" s="25"/>
      <c r="TG187" s="25"/>
      <c r="TH187" s="25"/>
      <c r="TI187" s="25"/>
      <c r="TJ187" s="25"/>
      <c r="TK187" s="25"/>
      <c r="TL187" s="25"/>
      <c r="TM187" s="25"/>
      <c r="TN187" s="25"/>
      <c r="TO187" s="25"/>
      <c r="TP187" s="25"/>
      <c r="TQ187" s="25"/>
      <c r="TR187" s="25"/>
      <c r="TS187" s="25"/>
      <c r="TT187" s="25"/>
      <c r="TU187" s="25"/>
      <c r="TV187" s="25"/>
      <c r="TW187" s="25"/>
      <c r="TX187" s="25"/>
      <c r="TY187" s="25"/>
      <c r="TZ187" s="25"/>
      <c r="UA187" s="25"/>
      <c r="UB187" s="25"/>
      <c r="UC187" s="25"/>
      <c r="UD187" s="25"/>
      <c r="UE187" s="25"/>
      <c r="UF187" s="25"/>
      <c r="UG187" s="25"/>
      <c r="UH187" s="25"/>
      <c r="UI187" s="25"/>
      <c r="UJ187" s="25"/>
      <c r="UK187" s="25"/>
      <c r="UL187" s="25"/>
      <c r="UM187" s="25"/>
      <c r="UN187" s="25"/>
      <c r="UO187" s="25"/>
      <c r="UP187" s="25"/>
      <c r="UQ187" s="25"/>
      <c r="UR187" s="25"/>
      <c r="US187" s="25"/>
      <c r="UT187" s="25"/>
      <c r="UU187" s="25"/>
      <c r="UV187" s="25"/>
      <c r="UW187" s="25"/>
      <c r="UX187" s="25"/>
      <c r="UY187" s="25"/>
      <c r="UZ187" s="25"/>
      <c r="VA187" s="25"/>
      <c r="VB187" s="25"/>
      <c r="VC187" s="25"/>
      <c r="VD187" s="25"/>
      <c r="VE187" s="25"/>
      <c r="VF187" s="25"/>
      <c r="VG187" s="25"/>
      <c r="VH187" s="25"/>
      <c r="VI187" s="25"/>
      <c r="VJ187" s="25"/>
      <c r="VK187" s="25"/>
      <c r="VL187" s="25"/>
      <c r="VM187" s="25"/>
      <c r="VN187" s="25"/>
      <c r="VO187" s="25"/>
      <c r="VP187" s="25"/>
      <c r="VQ187" s="25"/>
      <c r="VR187" s="25"/>
      <c r="VS187" s="25"/>
      <c r="VT187" s="25"/>
      <c r="VU187" s="25"/>
      <c r="VV187" s="25"/>
      <c r="VW187" s="25"/>
      <c r="VX187" s="25"/>
      <c r="VY187" s="25"/>
      <c r="VZ187" s="25"/>
      <c r="WA187" s="25"/>
      <c r="WB187" s="25"/>
      <c r="WC187" s="25"/>
      <c r="WD187" s="25"/>
      <c r="WE187" s="25"/>
      <c r="WF187" s="25"/>
      <c r="WG187" s="25"/>
      <c r="WH187" s="25"/>
      <c r="WI187" s="25"/>
      <c r="WJ187" s="25"/>
      <c r="WK187" s="25"/>
      <c r="WL187" s="25"/>
      <c r="WM187" s="25"/>
      <c r="WN187" s="25"/>
      <c r="WO187" s="25"/>
      <c r="WP187" s="25"/>
      <c r="WQ187" s="25"/>
      <c r="WR187" s="25"/>
      <c r="WS187" s="25"/>
      <c r="WT187" s="25"/>
      <c r="WU187" s="25"/>
      <c r="WV187" s="25"/>
      <c r="WW187" s="25"/>
      <c r="WX187" s="25"/>
      <c r="WY187" s="25"/>
      <c r="WZ187" s="25"/>
      <c r="XA187" s="25"/>
      <c r="XB187" s="25"/>
      <c r="XC187" s="25"/>
      <c r="XD187" s="25"/>
      <c r="XE187" s="25"/>
      <c r="XF187" s="25"/>
      <c r="XG187" s="25"/>
      <c r="XH187" s="25"/>
      <c r="XI187" s="25"/>
      <c r="XJ187" s="25"/>
      <c r="XK187" s="25"/>
      <c r="XL187" s="25"/>
      <c r="XM187" s="25"/>
      <c r="XN187" s="25"/>
      <c r="XO187" s="25"/>
      <c r="XP187" s="25"/>
      <c r="XQ187" s="25"/>
      <c r="XR187" s="25"/>
      <c r="XS187" s="25"/>
      <c r="XT187" s="25"/>
      <c r="XU187" s="25"/>
      <c r="XV187" s="25"/>
      <c r="XW187" s="25"/>
      <c r="XX187" s="25"/>
      <c r="XY187" s="25"/>
      <c r="XZ187" s="25"/>
      <c r="YA187" s="25"/>
      <c r="YB187" s="25"/>
      <c r="YC187" s="25"/>
      <c r="YD187" s="25"/>
      <c r="YE187" s="25"/>
      <c r="YF187" s="25"/>
      <c r="YG187" s="25"/>
      <c r="YH187" s="25"/>
      <c r="YI187" s="25"/>
      <c r="YJ187" s="25"/>
      <c r="YK187" s="25"/>
      <c r="YL187" s="25"/>
      <c r="YM187" s="25"/>
      <c r="YN187" s="25"/>
      <c r="YO187" s="25"/>
      <c r="YP187" s="25"/>
      <c r="YQ187" s="25"/>
      <c r="YR187" s="25"/>
      <c r="YS187" s="25"/>
      <c r="YT187" s="25"/>
      <c r="YU187" s="25"/>
      <c r="YV187" s="25"/>
      <c r="YW187" s="25"/>
      <c r="YX187" s="25"/>
      <c r="YY187" s="25"/>
      <c r="YZ187" s="25"/>
      <c r="ZA187" s="25"/>
      <c r="ZB187" s="25"/>
      <c r="ZC187" s="25"/>
      <c r="ZD187" s="25"/>
      <c r="ZE187" s="25"/>
      <c r="ZF187" s="25"/>
      <c r="ZG187" s="25"/>
      <c r="ZH187" s="25"/>
      <c r="ZI187" s="25"/>
      <c r="ZJ187" s="25"/>
      <c r="ZK187" s="25"/>
      <c r="ZL187" s="25"/>
      <c r="ZM187" s="25"/>
      <c r="ZN187" s="25"/>
      <c r="ZO187" s="25"/>
      <c r="ZP187" s="25"/>
      <c r="ZQ187" s="25"/>
      <c r="ZR187" s="25"/>
      <c r="ZS187" s="25"/>
      <c r="ZT187" s="25"/>
      <c r="ZU187" s="25"/>
      <c r="ZV187" s="25"/>
      <c r="ZW187" s="25"/>
      <c r="ZX187" s="25"/>
      <c r="ZY187" s="25"/>
      <c r="ZZ187" s="25"/>
      <c r="AAA187" s="25"/>
      <c r="AAB187" s="25"/>
      <c r="AAC187" s="25"/>
      <c r="AAD187" s="25"/>
      <c r="AAE187" s="25"/>
      <c r="AAF187" s="25"/>
      <c r="AAG187" s="25"/>
      <c r="AAH187" s="25"/>
      <c r="AAI187" s="25"/>
      <c r="AAJ187" s="25"/>
      <c r="AAK187" s="25"/>
      <c r="AAL187" s="25"/>
      <c r="AAM187" s="25"/>
      <c r="AAN187" s="25"/>
      <c r="AAO187" s="25"/>
      <c r="AAP187" s="25"/>
      <c r="AAQ187" s="25"/>
      <c r="AAR187" s="25"/>
      <c r="AAS187" s="25"/>
      <c r="AAT187" s="25"/>
      <c r="AAU187" s="25"/>
      <c r="AAV187" s="25"/>
      <c r="AAW187" s="25"/>
      <c r="AAX187" s="25"/>
      <c r="AAY187" s="25"/>
      <c r="AAZ187" s="25"/>
      <c r="ABA187" s="25"/>
      <c r="ABB187" s="25"/>
      <c r="ABC187" s="25"/>
      <c r="ABD187" s="25"/>
      <c r="ABE187" s="25"/>
      <c r="ABF187" s="25"/>
      <c r="ABG187" s="25"/>
      <c r="ABH187" s="25"/>
      <c r="ABI187" s="25"/>
      <c r="ABJ187" s="25"/>
      <c r="ABK187" s="25"/>
      <c r="ABL187" s="25"/>
      <c r="ABM187" s="25"/>
      <c r="ABN187" s="25"/>
      <c r="ABO187" s="25"/>
      <c r="ABP187" s="25"/>
      <c r="ABQ187" s="25"/>
      <c r="ABR187" s="25"/>
      <c r="ABS187" s="25"/>
      <c r="ABT187" s="25"/>
      <c r="ABU187" s="25"/>
      <c r="ABV187" s="25"/>
      <c r="ABW187" s="25"/>
      <c r="ABX187" s="25"/>
      <c r="ABY187" s="25"/>
      <c r="ABZ187" s="25"/>
      <c r="ACA187" s="25"/>
      <c r="ACB187" s="25"/>
      <c r="ACC187" s="25"/>
      <c r="ACD187" s="25"/>
      <c r="ACE187" s="25"/>
      <c r="ACF187" s="25"/>
      <c r="ACG187" s="25"/>
      <c r="ACH187" s="25"/>
      <c r="ACI187" s="25"/>
      <c r="ACJ187" s="25"/>
      <c r="ACK187" s="25"/>
      <c r="ACL187" s="25"/>
      <c r="ACM187" s="25"/>
      <c r="ACN187" s="25"/>
      <c r="ACO187" s="25"/>
      <c r="ACP187" s="25"/>
      <c r="ACQ187" s="25"/>
      <c r="ACR187" s="25"/>
      <c r="ACS187" s="25"/>
      <c r="ACT187" s="25"/>
      <c r="ACU187" s="25"/>
      <c r="ACV187" s="25"/>
      <c r="ACW187" s="25"/>
      <c r="ACX187" s="25"/>
      <c r="ACY187" s="25"/>
      <c r="ACZ187" s="25"/>
      <c r="ADA187" s="25"/>
      <c r="ADB187" s="25"/>
      <c r="ADC187" s="25"/>
      <c r="ADD187" s="25"/>
      <c r="ADE187" s="25"/>
      <c r="ADF187" s="25"/>
      <c r="ADG187" s="25"/>
      <c r="ADH187" s="25"/>
      <c r="ADI187" s="25"/>
      <c r="ADJ187" s="25"/>
      <c r="ADK187" s="25"/>
      <c r="ADL187" s="25"/>
      <c r="ADM187" s="25"/>
      <c r="ADN187" s="25"/>
      <c r="ADO187" s="25"/>
      <c r="ADP187" s="25"/>
      <c r="ADQ187" s="25"/>
      <c r="ADR187" s="25"/>
      <c r="ADS187" s="25"/>
      <c r="ADT187" s="25"/>
      <c r="ADU187" s="25"/>
      <c r="ADV187" s="25"/>
      <c r="ADW187" s="25"/>
      <c r="ADX187" s="25"/>
      <c r="ADY187" s="25"/>
      <c r="ADZ187" s="25"/>
      <c r="AEA187" s="25"/>
      <c r="AEB187" s="25"/>
      <c r="AEC187" s="25"/>
      <c r="AED187" s="25"/>
      <c r="AEE187" s="25"/>
      <c r="AEF187" s="25"/>
      <c r="AEG187" s="25"/>
      <c r="AEH187" s="25"/>
      <c r="AEI187" s="25"/>
      <c r="AEJ187" s="25"/>
      <c r="AEK187" s="25"/>
      <c r="AEL187" s="25"/>
      <c r="AEM187" s="25"/>
      <c r="AEN187" s="25"/>
      <c r="AEO187" s="25"/>
      <c r="AEP187" s="25"/>
      <c r="AEQ187" s="25"/>
      <c r="AER187" s="25"/>
      <c r="AES187" s="25"/>
      <c r="AET187" s="25"/>
      <c r="AEU187" s="25"/>
      <c r="AEV187" s="25"/>
      <c r="AEW187" s="25"/>
      <c r="AEX187" s="25"/>
      <c r="AEY187" s="25"/>
      <c r="AEZ187" s="25"/>
      <c r="AFA187" s="25"/>
      <c r="AFB187" s="25"/>
      <c r="AFC187" s="25"/>
      <c r="AFD187" s="25"/>
      <c r="AFE187" s="25"/>
      <c r="AFF187" s="25"/>
      <c r="AFG187" s="25"/>
      <c r="AFH187" s="25"/>
      <c r="AFI187" s="25"/>
      <c r="AFJ187" s="25"/>
      <c r="AFK187" s="25"/>
      <c r="AFL187" s="25"/>
      <c r="AFM187" s="25"/>
      <c r="AFN187" s="25"/>
      <c r="AFO187" s="25"/>
      <c r="AFP187" s="25"/>
      <c r="AFQ187" s="25"/>
      <c r="AFR187" s="25"/>
      <c r="AFS187" s="25"/>
      <c r="AFT187" s="25"/>
      <c r="AFU187" s="25"/>
      <c r="AFV187" s="25"/>
      <c r="AFW187" s="25"/>
      <c r="AFX187" s="25"/>
      <c r="AFY187" s="25"/>
      <c r="AFZ187" s="25"/>
      <c r="AGA187" s="25"/>
      <c r="AGB187" s="25"/>
      <c r="AGC187" s="25"/>
      <c r="AGD187" s="25"/>
      <c r="AGE187" s="25"/>
      <c r="AGF187" s="25"/>
      <c r="AGG187" s="25"/>
      <c r="AGH187" s="25"/>
      <c r="AGI187" s="25"/>
      <c r="AGJ187" s="25"/>
      <c r="AGK187" s="25"/>
      <c r="AGL187" s="25"/>
      <c r="AGM187" s="25"/>
      <c r="AGN187" s="25"/>
      <c r="AGO187" s="25"/>
      <c r="AGP187" s="25"/>
      <c r="AGQ187" s="25"/>
      <c r="AGR187" s="25"/>
      <c r="AGS187" s="25"/>
      <c r="AGT187" s="25"/>
      <c r="AGU187" s="25"/>
      <c r="AGV187" s="25"/>
      <c r="AGW187" s="25"/>
      <c r="AGX187" s="25"/>
      <c r="AGY187" s="25"/>
      <c r="AGZ187" s="25"/>
      <c r="AHA187" s="25"/>
      <c r="AHB187" s="25"/>
      <c r="AHC187" s="25"/>
      <c r="AHD187" s="25"/>
      <c r="AHE187" s="25"/>
      <c r="AHF187" s="25"/>
      <c r="AHG187" s="25"/>
      <c r="AHH187" s="25"/>
      <c r="AHI187" s="25"/>
      <c r="AHJ187" s="25"/>
      <c r="AHK187" s="25"/>
      <c r="AHL187" s="25"/>
      <c r="AHM187" s="25"/>
      <c r="AHN187" s="25"/>
      <c r="AHO187" s="25"/>
      <c r="AHP187" s="25"/>
      <c r="AHQ187" s="25"/>
      <c r="AHR187" s="25"/>
      <c r="AHS187" s="25"/>
      <c r="AHT187" s="25"/>
      <c r="AHU187" s="25"/>
      <c r="AHV187" s="25"/>
      <c r="AHW187" s="25"/>
      <c r="AHX187" s="25"/>
      <c r="AHY187" s="25"/>
      <c r="AHZ187" s="25"/>
      <c r="AIA187" s="25"/>
      <c r="AIB187" s="25"/>
      <c r="AIC187" s="25"/>
      <c r="AID187" s="25"/>
      <c r="AIE187" s="25"/>
      <c r="AIF187" s="25"/>
      <c r="AIG187" s="25"/>
      <c r="AIH187" s="25"/>
      <c r="AII187" s="25"/>
      <c r="AIJ187" s="25"/>
      <c r="AIK187" s="25"/>
      <c r="AIL187" s="25"/>
      <c r="AIM187" s="25"/>
      <c r="AIN187" s="25"/>
      <c r="AIO187" s="25"/>
      <c r="AIP187" s="25"/>
      <c r="AIQ187" s="25"/>
      <c r="AIR187" s="25"/>
      <c r="AIS187" s="25"/>
      <c r="AIT187" s="25"/>
      <c r="AIU187" s="25"/>
      <c r="AIV187" s="25"/>
      <c r="AIW187" s="25"/>
      <c r="AIX187" s="25"/>
      <c r="AIY187" s="25"/>
      <c r="AIZ187" s="25"/>
      <c r="AJA187" s="25"/>
      <c r="AJB187" s="25"/>
      <c r="AJC187" s="25"/>
      <c r="AJD187" s="25"/>
      <c r="AJE187" s="25"/>
      <c r="AJF187" s="25"/>
      <c r="AJG187" s="25"/>
      <c r="AJH187" s="25"/>
      <c r="AJI187" s="25"/>
      <c r="AJJ187" s="25"/>
      <c r="AJK187" s="25"/>
      <c r="AJL187" s="25"/>
      <c r="AJM187" s="25"/>
      <c r="AJN187" s="25"/>
      <c r="AJO187" s="25"/>
      <c r="AJP187" s="25"/>
      <c r="AJQ187" s="25"/>
      <c r="AJR187" s="25"/>
      <c r="AJS187" s="25"/>
      <c r="AJT187" s="25"/>
      <c r="AJU187" s="25"/>
      <c r="AJV187" s="25"/>
      <c r="AJW187" s="25"/>
      <c r="AJX187" s="25"/>
      <c r="AJY187" s="25"/>
      <c r="AJZ187" s="25"/>
      <c r="AKA187" s="25"/>
      <c r="AKB187" s="25"/>
      <c r="AKC187" s="25"/>
      <c r="AKD187" s="25"/>
      <c r="AKE187" s="25"/>
      <c r="AKF187" s="25"/>
      <c r="AKG187" s="25"/>
      <c r="AKH187" s="25"/>
      <c r="AKI187" s="25"/>
      <c r="AKJ187" s="25"/>
      <c r="AKK187" s="25"/>
      <c r="AKL187" s="25"/>
      <c r="AKM187" s="25"/>
      <c r="AKN187" s="25"/>
      <c r="AKO187" s="25"/>
      <c r="AKP187" s="25"/>
      <c r="AKQ187" s="25"/>
      <c r="AKR187" s="25"/>
      <c r="AKS187" s="25"/>
      <c r="AKT187" s="25"/>
      <c r="AKU187" s="25"/>
      <c r="AKV187" s="25"/>
      <c r="AKW187" s="25"/>
      <c r="AKX187" s="25"/>
      <c r="AKY187" s="25"/>
      <c r="AKZ187" s="25"/>
      <c r="ALA187" s="25"/>
      <c r="ALB187" s="25"/>
      <c r="ALC187" s="25"/>
      <c r="ALD187" s="25"/>
      <c r="ALE187" s="25"/>
      <c r="ALF187" s="25"/>
      <c r="ALG187" s="25"/>
      <c r="ALH187" s="25"/>
      <c r="ALI187" s="25"/>
      <c r="ALJ187" s="25"/>
      <c r="ALK187" s="25"/>
      <c r="ALL187" s="25"/>
      <c r="ALM187" s="25"/>
      <c r="ALN187" s="25"/>
      <c r="ALO187" s="25"/>
      <c r="ALP187" s="25"/>
      <c r="ALQ187" s="25"/>
      <c r="ALR187" s="25"/>
      <c r="ALS187" s="25"/>
      <c r="ALT187" s="25"/>
      <c r="ALU187" s="25"/>
      <c r="ALV187" s="25"/>
      <c r="ALW187" s="25"/>
      <c r="ALX187" s="25"/>
      <c r="ALY187" s="25"/>
      <c r="ALZ187" s="25"/>
      <c r="AMA187" s="25"/>
      <c r="AMB187" s="25"/>
      <c r="AMC187" s="25"/>
      <c r="AMD187" s="25"/>
      <c r="AME187" s="25"/>
      <c r="AMF187" s="25"/>
      <c r="AMG187" s="25"/>
      <c r="AMH187" s="25"/>
      <c r="AMI187" s="25"/>
      <c r="AMJ187" s="25"/>
      <c r="AMK187" s="25"/>
      <c r="AML187" s="25"/>
      <c r="AMM187" s="25"/>
      <c r="AMN187" s="25"/>
      <c r="AMO187" s="25"/>
      <c r="AMP187" s="25"/>
      <c r="AMQ187" s="25"/>
      <c r="AMR187" s="25"/>
      <c r="AMS187" s="25"/>
      <c r="AMT187" s="25"/>
      <c r="AMU187" s="25"/>
      <c r="AMV187" s="25"/>
      <c r="AMW187" s="25"/>
      <c r="AMX187" s="25"/>
      <c r="AMY187" s="25"/>
      <c r="AMZ187" s="25"/>
      <c r="ANA187" s="25"/>
      <c r="ANB187" s="25"/>
      <c r="ANC187" s="25"/>
      <c r="AND187" s="25"/>
      <c r="ANE187" s="25"/>
      <c r="ANF187" s="25"/>
      <c r="ANG187" s="25"/>
      <c r="ANH187" s="25"/>
      <c r="ANI187" s="25"/>
      <c r="ANJ187" s="25"/>
      <c r="ANK187" s="25"/>
      <c r="ANL187" s="25"/>
      <c r="ANM187" s="25"/>
      <c r="ANN187" s="25"/>
      <c r="ANO187" s="25"/>
      <c r="ANP187" s="25"/>
      <c r="ANQ187" s="25"/>
      <c r="ANR187" s="25"/>
      <c r="ANS187" s="25"/>
      <c r="ANT187" s="25"/>
      <c r="ANU187" s="25"/>
      <c r="ANV187" s="25"/>
      <c r="ANW187" s="25"/>
      <c r="ANX187" s="25"/>
      <c r="ANY187" s="25"/>
      <c r="ANZ187" s="25"/>
      <c r="AOA187" s="25"/>
      <c r="AOB187" s="25"/>
      <c r="AOC187" s="25"/>
      <c r="AOD187" s="25"/>
      <c r="AOE187" s="25"/>
      <c r="AOF187" s="25"/>
      <c r="AOG187" s="25"/>
      <c r="AOH187" s="25"/>
      <c r="AOI187" s="25"/>
      <c r="AOJ187" s="25"/>
      <c r="AOK187" s="25"/>
      <c r="AOL187" s="25"/>
      <c r="AOM187" s="25"/>
      <c r="AON187" s="25"/>
      <c r="AOO187" s="25"/>
      <c r="AOP187" s="25"/>
      <c r="AOQ187" s="25"/>
      <c r="AOR187" s="25"/>
      <c r="AOS187" s="25"/>
      <c r="AOT187" s="25"/>
      <c r="AOU187" s="25"/>
      <c r="AOV187" s="25"/>
      <c r="AOW187" s="25"/>
      <c r="AOX187" s="25"/>
      <c r="AOY187" s="25"/>
      <c r="AOZ187" s="25"/>
      <c r="APA187" s="25"/>
      <c r="APB187" s="25"/>
      <c r="APC187" s="25"/>
      <c r="APD187" s="25"/>
      <c r="APE187" s="25"/>
      <c r="APF187" s="25"/>
      <c r="APG187" s="25"/>
      <c r="APH187" s="25"/>
      <c r="API187" s="25"/>
      <c r="APJ187" s="25"/>
      <c r="APK187" s="25"/>
      <c r="APL187" s="25"/>
      <c r="APM187" s="25"/>
      <c r="APN187" s="25"/>
      <c r="APO187" s="25"/>
      <c r="APP187" s="25"/>
      <c r="APQ187" s="25"/>
      <c r="APR187" s="25"/>
      <c r="APS187" s="25"/>
      <c r="APT187" s="25"/>
      <c r="APU187" s="25"/>
      <c r="APV187" s="25"/>
      <c r="APW187" s="25"/>
      <c r="APX187" s="25"/>
      <c r="APY187" s="25"/>
      <c r="APZ187" s="25"/>
      <c r="AQA187" s="25"/>
      <c r="AQB187" s="25"/>
      <c r="AQC187" s="25"/>
      <c r="AQD187" s="25"/>
      <c r="AQE187" s="25"/>
      <c r="AQF187" s="25"/>
      <c r="AQG187" s="25"/>
      <c r="AQH187" s="25"/>
      <c r="AQI187" s="25"/>
      <c r="AQJ187" s="25"/>
      <c r="AQK187" s="25"/>
      <c r="AQL187" s="25"/>
      <c r="AQM187" s="25"/>
      <c r="AQN187" s="25"/>
      <c r="AQO187" s="25"/>
      <c r="AQP187" s="25"/>
      <c r="AQQ187" s="25"/>
      <c r="AQR187" s="25"/>
      <c r="AQS187" s="25"/>
      <c r="AQT187" s="25"/>
      <c r="AQU187" s="25"/>
      <c r="AQV187" s="25"/>
      <c r="AQW187" s="25"/>
      <c r="AQX187" s="25"/>
      <c r="AQY187" s="25"/>
      <c r="AQZ187" s="25"/>
      <c r="ARA187" s="25"/>
      <c r="ARB187" s="25"/>
      <c r="ARC187" s="25"/>
      <c r="ARD187" s="25"/>
      <c r="ARE187" s="25"/>
      <c r="ARF187" s="25"/>
      <c r="ARG187" s="25"/>
      <c r="ARH187" s="25"/>
      <c r="ARI187" s="25"/>
      <c r="ARJ187" s="25"/>
      <c r="ARK187" s="25"/>
      <c r="ARL187" s="25"/>
      <c r="ARM187" s="25"/>
      <c r="ARN187" s="25"/>
      <c r="ARO187" s="25"/>
      <c r="ARP187" s="25"/>
      <c r="ARQ187" s="25"/>
      <c r="ARR187" s="25"/>
      <c r="ARS187" s="25"/>
      <c r="ART187" s="25"/>
      <c r="ARU187" s="25"/>
      <c r="ARV187" s="25"/>
      <c r="ARW187" s="25"/>
      <c r="ARX187" s="25"/>
      <c r="ARY187" s="25"/>
      <c r="ARZ187" s="25"/>
      <c r="ASA187" s="25"/>
      <c r="ASB187" s="25"/>
      <c r="ASC187" s="25"/>
      <c r="ASD187" s="25"/>
      <c r="ASE187" s="25"/>
      <c r="ASF187" s="25"/>
      <c r="ASG187" s="25"/>
      <c r="ASH187" s="25"/>
      <c r="ASI187" s="25"/>
      <c r="ASJ187" s="25"/>
      <c r="ASK187" s="25"/>
      <c r="ASL187" s="25"/>
      <c r="ASM187" s="25"/>
      <c r="ASN187" s="25"/>
      <c r="ASO187" s="25"/>
      <c r="ASP187" s="25"/>
      <c r="ASQ187" s="25"/>
      <c r="ASR187" s="25"/>
      <c r="ASS187" s="25"/>
      <c r="AST187" s="25"/>
      <c r="ASU187" s="25"/>
      <c r="ASV187" s="25"/>
      <c r="ASW187" s="25"/>
      <c r="ASX187" s="25"/>
      <c r="ASY187" s="25"/>
      <c r="ASZ187" s="25"/>
      <c r="ATA187" s="25"/>
      <c r="ATB187" s="25"/>
      <c r="ATC187" s="25"/>
      <c r="ATD187" s="25"/>
      <c r="ATE187" s="25"/>
      <c r="ATF187" s="25"/>
      <c r="ATG187" s="25"/>
      <c r="ATH187" s="25"/>
      <c r="ATI187" s="25"/>
      <c r="ATJ187" s="25"/>
      <c r="ATK187" s="25"/>
      <c r="ATL187" s="25"/>
      <c r="ATM187" s="25"/>
      <c r="ATN187" s="25"/>
      <c r="ATO187" s="25"/>
      <c r="ATP187" s="25"/>
      <c r="ATQ187" s="25"/>
      <c r="ATR187" s="25"/>
      <c r="ATS187" s="25"/>
      <c r="ATT187" s="25"/>
      <c r="ATU187" s="25"/>
      <c r="ATV187" s="25"/>
      <c r="ATW187" s="25"/>
      <c r="ATX187" s="25"/>
      <c r="ATY187" s="25"/>
      <c r="ATZ187" s="25"/>
      <c r="AUA187" s="25"/>
      <c r="AUB187" s="25"/>
      <c r="AUC187" s="25"/>
      <c r="AUD187" s="25"/>
      <c r="AUE187" s="25"/>
      <c r="AUF187" s="25"/>
      <c r="AUG187" s="25"/>
      <c r="AUH187" s="25"/>
      <c r="AUI187" s="25"/>
      <c r="AUJ187" s="25"/>
      <c r="AUK187" s="25"/>
      <c r="AUL187" s="25"/>
      <c r="AUM187" s="25"/>
      <c r="AUN187" s="25"/>
      <c r="AUO187" s="25"/>
      <c r="AUP187" s="25"/>
      <c r="AUQ187" s="25"/>
      <c r="AUR187" s="25"/>
      <c r="AUS187" s="25"/>
      <c r="AUT187" s="25"/>
      <c r="AUU187" s="25"/>
      <c r="AUV187" s="25"/>
      <c r="AUW187" s="25"/>
      <c r="AUX187" s="25"/>
      <c r="AUY187" s="25"/>
      <c r="AUZ187" s="25"/>
      <c r="AVA187" s="25"/>
      <c r="AVB187" s="25"/>
      <c r="AVC187" s="25"/>
      <c r="AVD187" s="25"/>
      <c r="AVE187" s="25"/>
      <c r="AVF187" s="25"/>
      <c r="AVG187" s="25"/>
      <c r="AVH187" s="25"/>
      <c r="AVI187" s="25"/>
      <c r="AVJ187" s="25"/>
      <c r="AVK187" s="25"/>
      <c r="AVL187" s="25"/>
      <c r="AVM187" s="25"/>
      <c r="AVN187" s="25"/>
      <c r="AVO187" s="25"/>
      <c r="AVP187" s="25"/>
      <c r="AVQ187" s="25"/>
      <c r="AVR187" s="25"/>
      <c r="AVS187" s="25"/>
      <c r="AVT187" s="25"/>
      <c r="AVU187" s="25"/>
      <c r="AVV187" s="25"/>
      <c r="AVW187" s="25"/>
      <c r="AVX187" s="25"/>
      <c r="AVY187" s="25"/>
      <c r="AVZ187" s="25"/>
      <c r="AWA187" s="25"/>
      <c r="AWB187" s="25"/>
      <c r="AWC187" s="25"/>
      <c r="AWD187" s="25"/>
      <c r="AWE187" s="25"/>
      <c r="AWF187" s="25"/>
      <c r="AWG187" s="25"/>
      <c r="AWH187" s="25"/>
      <c r="AWI187" s="25"/>
      <c r="AWJ187" s="25"/>
      <c r="AWK187" s="25"/>
      <c r="AWL187" s="25"/>
      <c r="AWM187" s="25"/>
      <c r="AWN187" s="25"/>
      <c r="AWO187" s="25"/>
      <c r="AWP187" s="25"/>
      <c r="AWQ187" s="25"/>
      <c r="AWR187" s="25"/>
      <c r="AWS187" s="25"/>
      <c r="AWT187" s="25"/>
      <c r="AWU187" s="25"/>
      <c r="AWV187" s="25"/>
      <c r="AWW187" s="25"/>
      <c r="AWX187" s="25"/>
      <c r="AWY187" s="25"/>
      <c r="AWZ187" s="25"/>
      <c r="AXA187" s="25"/>
      <c r="AXB187" s="25"/>
      <c r="AXC187" s="25"/>
      <c r="AXD187" s="25"/>
      <c r="AXE187" s="25"/>
      <c r="AXF187" s="25"/>
      <c r="AXG187" s="25"/>
      <c r="AXH187" s="25"/>
      <c r="AXI187" s="25"/>
      <c r="AXJ187" s="25"/>
      <c r="AXK187" s="25"/>
      <c r="AXL187" s="25"/>
      <c r="AXM187" s="25"/>
      <c r="AXN187" s="25"/>
      <c r="AXO187" s="25"/>
      <c r="AXP187" s="25"/>
      <c r="AXQ187" s="25"/>
      <c r="AXR187" s="25"/>
      <c r="AXS187" s="25"/>
      <c r="AXT187" s="25"/>
      <c r="AXU187" s="25"/>
      <c r="AXV187" s="25"/>
      <c r="AXW187" s="25"/>
      <c r="AXX187" s="25"/>
      <c r="AXY187" s="25"/>
      <c r="AXZ187" s="25"/>
      <c r="AYA187" s="25"/>
      <c r="AYB187" s="25"/>
      <c r="AYC187" s="25"/>
      <c r="AYD187" s="25"/>
      <c r="AYE187" s="25"/>
      <c r="AYF187" s="25"/>
      <c r="AYG187" s="25"/>
      <c r="AYH187" s="25"/>
      <c r="AYI187" s="25"/>
      <c r="AYJ187" s="25"/>
      <c r="AYK187" s="25"/>
      <c r="AYL187" s="25"/>
      <c r="AYM187" s="25"/>
      <c r="AYN187" s="25"/>
      <c r="AYO187" s="25"/>
      <c r="AYP187" s="25"/>
      <c r="AYQ187" s="25"/>
      <c r="AYR187" s="25"/>
      <c r="AYS187" s="25"/>
      <c r="AYT187" s="25"/>
      <c r="AYU187" s="25"/>
      <c r="AYV187" s="25"/>
      <c r="AYW187" s="25"/>
      <c r="AYX187" s="25"/>
      <c r="AYY187" s="25"/>
      <c r="AYZ187" s="25"/>
      <c r="AZA187" s="25"/>
      <c r="AZB187" s="25"/>
      <c r="AZC187" s="25"/>
      <c r="AZD187" s="25"/>
      <c r="AZE187" s="25"/>
      <c r="AZF187" s="25"/>
      <c r="AZG187" s="25"/>
      <c r="AZH187" s="25"/>
      <c r="AZI187" s="25"/>
      <c r="AZJ187" s="25"/>
      <c r="AZK187" s="25"/>
      <c r="AZL187" s="25"/>
      <c r="AZM187" s="25"/>
      <c r="AZN187" s="25"/>
      <c r="AZO187" s="25"/>
      <c r="AZP187" s="25"/>
      <c r="AZQ187" s="25"/>
      <c r="AZR187" s="25"/>
      <c r="AZS187" s="25"/>
      <c r="AZT187" s="25"/>
      <c r="AZU187" s="25"/>
      <c r="AZV187" s="25"/>
      <c r="AZW187" s="25"/>
      <c r="AZX187" s="25"/>
      <c r="AZY187" s="25"/>
      <c r="AZZ187" s="25"/>
      <c r="BAA187" s="25"/>
      <c r="BAB187" s="25"/>
      <c r="BAC187" s="25"/>
      <c r="BAD187" s="25"/>
      <c r="BAE187" s="25"/>
      <c r="BAF187" s="25"/>
      <c r="BAG187" s="25"/>
      <c r="BAH187" s="25"/>
      <c r="BAI187" s="25"/>
      <c r="BAJ187" s="25"/>
      <c r="BAK187" s="25"/>
      <c r="BAL187" s="25"/>
      <c r="BAM187" s="25"/>
      <c r="BAN187" s="25"/>
      <c r="BAO187" s="25"/>
      <c r="BAP187" s="25"/>
      <c r="BAQ187" s="25"/>
      <c r="BAR187" s="25"/>
      <c r="BAS187" s="25"/>
      <c r="BAT187" s="25"/>
      <c r="BAU187" s="25"/>
      <c r="BAV187" s="25"/>
      <c r="BAW187" s="25"/>
      <c r="BAX187" s="25"/>
      <c r="BAY187" s="25"/>
      <c r="BAZ187" s="25"/>
      <c r="BBA187" s="25"/>
      <c r="BBB187" s="25"/>
      <c r="BBC187" s="25"/>
      <c r="BBD187" s="25"/>
      <c r="BBE187" s="25"/>
      <c r="BBF187" s="25"/>
      <c r="BBG187" s="25"/>
      <c r="BBH187" s="25"/>
      <c r="BBI187" s="25"/>
      <c r="BBJ187" s="25"/>
      <c r="BBK187" s="25"/>
      <c r="BBL187" s="25"/>
      <c r="BBM187" s="25"/>
      <c r="BBN187" s="25"/>
      <c r="BBO187" s="25"/>
      <c r="BBP187" s="25"/>
      <c r="BBQ187" s="25"/>
      <c r="BBR187" s="25"/>
      <c r="BBS187" s="25"/>
      <c r="BBT187" s="25"/>
      <c r="BBU187" s="25"/>
      <c r="BBV187" s="25"/>
      <c r="BBW187" s="25"/>
      <c r="BBX187" s="25"/>
      <c r="BBY187" s="25"/>
      <c r="BBZ187" s="25"/>
      <c r="BCA187" s="25"/>
      <c r="BCB187" s="25"/>
      <c r="BCC187" s="25"/>
      <c r="BCD187" s="25"/>
      <c r="BCE187" s="25"/>
      <c r="BCF187" s="25"/>
      <c r="BCG187" s="25"/>
      <c r="BCH187" s="25"/>
      <c r="BCI187" s="25"/>
      <c r="BCJ187" s="25"/>
      <c r="BCK187" s="25"/>
      <c r="BCL187" s="25"/>
      <c r="BCM187" s="25"/>
      <c r="BCN187" s="25"/>
      <c r="BCO187" s="25"/>
      <c r="BCP187" s="25"/>
      <c r="BCQ187" s="25"/>
      <c r="BCR187" s="25"/>
      <c r="BCS187" s="25"/>
      <c r="BCT187" s="25"/>
      <c r="BCU187" s="25"/>
      <c r="BCV187" s="25"/>
      <c r="BCW187" s="25"/>
      <c r="BCX187" s="25"/>
      <c r="BCY187" s="25"/>
      <c r="BCZ187" s="25"/>
      <c r="BDA187" s="25"/>
      <c r="BDB187" s="25"/>
      <c r="BDC187" s="25"/>
      <c r="BDD187" s="25"/>
      <c r="BDE187" s="25"/>
      <c r="BDF187" s="25"/>
      <c r="BDG187" s="25"/>
      <c r="BDH187" s="25"/>
      <c r="BDI187" s="25"/>
      <c r="BDJ187" s="25"/>
      <c r="BDK187" s="25"/>
      <c r="BDL187" s="25"/>
      <c r="BDM187" s="25"/>
      <c r="BDN187" s="25"/>
      <c r="BDO187" s="25"/>
      <c r="BDP187" s="25"/>
      <c r="BDQ187" s="25"/>
      <c r="BDR187" s="25"/>
      <c r="BDS187" s="25"/>
      <c r="BDT187" s="25"/>
      <c r="BDU187" s="25"/>
      <c r="BDV187" s="25"/>
      <c r="BDW187" s="25"/>
      <c r="BDX187" s="25"/>
      <c r="BDY187" s="25"/>
      <c r="BDZ187" s="25"/>
      <c r="BEA187" s="25"/>
      <c r="BEB187" s="25"/>
      <c r="BEC187" s="25"/>
      <c r="BED187" s="25"/>
      <c r="BEE187" s="25"/>
      <c r="BEF187" s="25"/>
      <c r="BEG187" s="25"/>
      <c r="BEH187" s="25"/>
      <c r="BEI187" s="25"/>
      <c r="BEJ187" s="25"/>
      <c r="BEK187" s="25"/>
      <c r="BEL187" s="25"/>
      <c r="BEM187" s="25"/>
      <c r="BEN187" s="25"/>
      <c r="BEO187" s="25"/>
      <c r="BEP187" s="25"/>
      <c r="BEQ187" s="25"/>
      <c r="BER187" s="25"/>
      <c r="BES187" s="25"/>
      <c r="BET187" s="25"/>
      <c r="BEU187" s="25"/>
      <c r="BEV187" s="25"/>
      <c r="BEW187" s="25"/>
      <c r="BEX187" s="25"/>
      <c r="BEY187" s="25"/>
      <c r="BEZ187" s="25"/>
      <c r="BFA187" s="25"/>
      <c r="BFB187" s="25"/>
      <c r="BFC187" s="25"/>
      <c r="BFD187" s="25"/>
      <c r="BFE187" s="25"/>
      <c r="BFF187" s="25"/>
      <c r="BFG187" s="25"/>
      <c r="BFH187" s="25"/>
      <c r="BFI187" s="25"/>
      <c r="BFJ187" s="25"/>
      <c r="BFK187" s="25"/>
      <c r="BFL187" s="25"/>
      <c r="BFM187" s="25"/>
      <c r="BFN187" s="25"/>
      <c r="BFO187" s="25"/>
      <c r="BFP187" s="25"/>
      <c r="BFQ187" s="25"/>
      <c r="BFR187" s="25"/>
      <c r="BFS187" s="25"/>
      <c r="BFT187" s="25"/>
      <c r="BFU187" s="25"/>
      <c r="BFV187" s="25"/>
      <c r="BFW187" s="25"/>
      <c r="BFX187" s="25"/>
      <c r="BFY187" s="25"/>
      <c r="BFZ187" s="25"/>
      <c r="BGA187" s="25"/>
      <c r="BGB187" s="25"/>
      <c r="BGC187" s="25"/>
      <c r="BGD187" s="25"/>
      <c r="BGE187" s="25"/>
      <c r="BGF187" s="25"/>
      <c r="BGG187" s="25"/>
      <c r="BGH187" s="25"/>
      <c r="BGI187" s="25"/>
      <c r="BGJ187" s="25"/>
      <c r="BGK187" s="25"/>
      <c r="BGL187" s="25"/>
      <c r="BGM187" s="25"/>
      <c r="BGN187" s="25"/>
      <c r="BGO187" s="25"/>
      <c r="BGP187" s="25"/>
      <c r="BGQ187" s="25"/>
      <c r="BGR187" s="25"/>
      <c r="BGS187" s="25"/>
      <c r="BGT187" s="25"/>
      <c r="BGU187" s="25"/>
      <c r="BGV187" s="25"/>
      <c r="BGW187" s="25"/>
      <c r="BGX187" s="25"/>
      <c r="BGY187" s="25"/>
      <c r="BGZ187" s="25"/>
      <c r="BHA187" s="25"/>
      <c r="BHB187" s="25"/>
      <c r="BHC187" s="25"/>
      <c r="BHD187" s="25"/>
      <c r="BHE187" s="25"/>
      <c r="BHF187" s="25"/>
      <c r="BHG187" s="25"/>
      <c r="BHH187" s="25"/>
      <c r="BHI187" s="25"/>
      <c r="BHJ187" s="25"/>
      <c r="BHK187" s="25"/>
      <c r="BHL187" s="25"/>
      <c r="BHM187" s="25"/>
      <c r="BHN187" s="25"/>
      <c r="BHO187" s="25"/>
      <c r="BHP187" s="25"/>
      <c r="BHQ187" s="25"/>
      <c r="BHR187" s="25"/>
      <c r="BHS187" s="25"/>
      <c r="BHT187" s="25"/>
      <c r="BHU187" s="25"/>
      <c r="BHV187" s="25"/>
      <c r="BHW187" s="25"/>
      <c r="BHX187" s="25"/>
      <c r="BHY187" s="25"/>
      <c r="BHZ187" s="25"/>
      <c r="BIA187" s="25"/>
      <c r="BIB187" s="25"/>
      <c r="BIC187" s="25"/>
      <c r="BID187" s="25"/>
      <c r="BIE187" s="25"/>
      <c r="BIF187" s="25"/>
      <c r="BIG187" s="25"/>
      <c r="BIH187" s="25"/>
      <c r="BII187" s="25"/>
      <c r="BIJ187" s="25"/>
      <c r="BIK187" s="25"/>
      <c r="BIL187" s="25"/>
      <c r="BIM187" s="25"/>
      <c r="BIN187" s="25"/>
      <c r="BIO187" s="25"/>
      <c r="BIP187" s="25"/>
      <c r="BIQ187" s="25"/>
      <c r="BIR187" s="25"/>
      <c r="BIS187" s="25"/>
      <c r="BIT187" s="25"/>
      <c r="BIU187" s="25"/>
      <c r="BIV187" s="25"/>
      <c r="BIW187" s="25"/>
      <c r="BIX187" s="25"/>
      <c r="BIY187" s="25"/>
      <c r="BIZ187" s="25"/>
      <c r="BJA187" s="25"/>
      <c r="BJB187" s="25"/>
      <c r="BJC187" s="25"/>
      <c r="BJD187" s="25"/>
      <c r="BJE187" s="25"/>
      <c r="BJF187" s="25"/>
      <c r="BJG187" s="25"/>
      <c r="BJH187" s="25"/>
      <c r="BJI187" s="25"/>
      <c r="BJJ187" s="25"/>
      <c r="BJK187" s="25"/>
      <c r="BJL187" s="25"/>
      <c r="BJM187" s="25"/>
      <c r="BJN187" s="25"/>
      <c r="BJO187" s="25"/>
      <c r="BJP187" s="25"/>
      <c r="BJQ187" s="25"/>
      <c r="BJR187" s="25"/>
      <c r="BJS187" s="25"/>
      <c r="BJT187" s="25"/>
      <c r="BJU187" s="25"/>
      <c r="BJV187" s="25"/>
      <c r="BJW187" s="25"/>
      <c r="BJX187" s="25"/>
      <c r="BJY187" s="25"/>
      <c r="BJZ187" s="25"/>
      <c r="BKA187" s="25"/>
      <c r="BKB187" s="25"/>
      <c r="BKC187" s="25"/>
      <c r="BKD187" s="25"/>
      <c r="BKE187" s="25"/>
      <c r="BKF187" s="25"/>
      <c r="BKG187" s="25"/>
      <c r="BKH187" s="25"/>
      <c r="BKI187" s="25"/>
      <c r="BKJ187" s="25"/>
      <c r="BKK187" s="25"/>
      <c r="BKL187" s="25"/>
      <c r="BKM187" s="25"/>
      <c r="BKN187" s="25"/>
      <c r="BKO187" s="25"/>
      <c r="BKP187" s="25"/>
      <c r="BKQ187" s="25"/>
      <c r="BKR187" s="25"/>
      <c r="BKS187" s="25"/>
      <c r="BKT187" s="25"/>
      <c r="BKU187" s="25"/>
      <c r="BKV187" s="25"/>
      <c r="BKW187" s="25"/>
      <c r="BKX187" s="25"/>
      <c r="BKY187" s="25"/>
      <c r="BKZ187" s="25"/>
      <c r="BLA187" s="25"/>
      <c r="BLB187" s="25"/>
      <c r="BLC187" s="25"/>
      <c r="BLD187" s="25"/>
      <c r="BLE187" s="25"/>
      <c r="BLF187" s="25"/>
      <c r="BLG187" s="25"/>
      <c r="BLH187" s="25"/>
      <c r="BLI187" s="25"/>
      <c r="BLJ187" s="25"/>
      <c r="BLK187" s="25"/>
      <c r="BLL187" s="25"/>
      <c r="BLM187" s="25"/>
      <c r="BLN187" s="25"/>
      <c r="BLO187" s="25"/>
      <c r="BLP187" s="25"/>
      <c r="BLQ187" s="25"/>
      <c r="BLR187" s="25"/>
      <c r="BLS187" s="25"/>
      <c r="BLT187" s="25"/>
      <c r="BLU187" s="25"/>
      <c r="BLV187" s="25"/>
      <c r="BLW187" s="25"/>
      <c r="BLX187" s="25"/>
      <c r="BLY187" s="25"/>
      <c r="BLZ187" s="25"/>
      <c r="BMA187" s="25"/>
      <c r="BMB187" s="25"/>
      <c r="BMC187" s="25"/>
      <c r="BMD187" s="25"/>
      <c r="BME187" s="25"/>
      <c r="BMF187" s="25"/>
      <c r="BMG187" s="25"/>
      <c r="BMH187" s="25"/>
      <c r="BMI187" s="25"/>
      <c r="BMJ187" s="25"/>
      <c r="BMK187" s="25"/>
      <c r="BML187" s="25"/>
      <c r="BMM187" s="25"/>
      <c r="BMN187" s="25"/>
      <c r="BMO187" s="25"/>
      <c r="BMP187" s="25"/>
      <c r="BMQ187" s="25"/>
      <c r="BMR187" s="25"/>
      <c r="BMS187" s="25"/>
      <c r="BMT187" s="25"/>
      <c r="BMU187" s="25"/>
      <c r="BMV187" s="25"/>
      <c r="BMW187" s="25"/>
      <c r="BMX187" s="25"/>
      <c r="BMY187" s="25"/>
      <c r="BMZ187" s="25"/>
      <c r="BNA187" s="25"/>
      <c r="BNB187" s="25"/>
      <c r="BNC187" s="25"/>
      <c r="BND187" s="25"/>
      <c r="BNE187" s="25"/>
      <c r="BNF187" s="25"/>
      <c r="BNG187" s="25"/>
      <c r="BNH187" s="25"/>
      <c r="BNI187" s="25"/>
      <c r="BNJ187" s="25"/>
      <c r="BNK187" s="25"/>
      <c r="BNL187" s="25"/>
      <c r="BNM187" s="25"/>
      <c r="BNN187" s="25"/>
      <c r="BNO187" s="25"/>
      <c r="BNP187" s="25"/>
      <c r="BNQ187" s="25"/>
      <c r="BNR187" s="25"/>
      <c r="BNS187" s="25"/>
      <c r="BNT187" s="25"/>
      <c r="BNU187" s="25"/>
      <c r="BNV187" s="25"/>
      <c r="BNW187" s="25"/>
      <c r="BNX187" s="25"/>
      <c r="BNY187" s="25"/>
      <c r="BNZ187" s="25"/>
      <c r="BOA187" s="25"/>
      <c r="BOB187" s="25"/>
      <c r="BOC187" s="25"/>
      <c r="BOD187" s="25"/>
      <c r="BOE187" s="25"/>
      <c r="BOF187" s="25"/>
      <c r="BOG187" s="25"/>
      <c r="BOH187" s="25"/>
      <c r="BOI187" s="25"/>
      <c r="BOJ187" s="25"/>
      <c r="BOK187" s="25"/>
      <c r="BOL187" s="25"/>
      <c r="BOM187" s="25"/>
      <c r="BON187" s="25"/>
      <c r="BOO187" s="25"/>
      <c r="BOP187" s="25"/>
      <c r="BOQ187" s="25"/>
      <c r="BOR187" s="25"/>
      <c r="BOS187" s="25"/>
      <c r="BOT187" s="25"/>
      <c r="BOU187" s="25"/>
      <c r="BOV187" s="25"/>
      <c r="BOW187" s="25"/>
      <c r="BOX187" s="25"/>
      <c r="BOY187" s="25"/>
      <c r="BOZ187" s="25"/>
      <c r="BPA187" s="25"/>
      <c r="BPB187" s="25"/>
      <c r="BPC187" s="25"/>
      <c r="BPD187" s="25"/>
      <c r="BPE187" s="25"/>
      <c r="BPF187" s="25"/>
      <c r="BPG187" s="25"/>
      <c r="BPH187" s="25"/>
      <c r="BPI187" s="25"/>
      <c r="BPJ187" s="25"/>
      <c r="BPK187" s="25"/>
      <c r="BPL187" s="25"/>
      <c r="BPM187" s="25"/>
      <c r="BPN187" s="25"/>
      <c r="BPO187" s="25"/>
      <c r="BPP187" s="25"/>
      <c r="BPQ187" s="25"/>
      <c r="BPR187" s="25"/>
      <c r="BPS187" s="25"/>
      <c r="BPT187" s="25"/>
      <c r="BPU187" s="25"/>
      <c r="BPV187" s="25"/>
      <c r="BPW187" s="25"/>
      <c r="BPX187" s="25"/>
      <c r="BPY187" s="25"/>
      <c r="BPZ187" s="25"/>
      <c r="BQA187" s="25"/>
      <c r="BQB187" s="25"/>
      <c r="BQC187" s="25"/>
      <c r="BQD187" s="25"/>
      <c r="BQE187" s="25"/>
      <c r="BQF187" s="25"/>
      <c r="BQG187" s="25"/>
      <c r="BQH187" s="25"/>
      <c r="BQI187" s="25"/>
      <c r="BQJ187" s="25"/>
      <c r="BQK187" s="25"/>
      <c r="BQL187" s="25"/>
      <c r="BQM187" s="25"/>
      <c r="BQN187" s="25"/>
      <c r="BQO187" s="25"/>
      <c r="BQP187" s="25"/>
      <c r="BQQ187" s="25"/>
      <c r="BQR187" s="25"/>
      <c r="BQS187" s="25"/>
      <c r="BQT187" s="25"/>
      <c r="BQU187" s="25"/>
      <c r="BQV187" s="25"/>
      <c r="BQW187" s="25"/>
      <c r="BQX187" s="25"/>
      <c r="BQY187" s="25"/>
      <c r="BQZ187" s="25"/>
      <c r="BRA187" s="25"/>
      <c r="BRB187" s="25"/>
      <c r="BRC187" s="25"/>
      <c r="BRD187" s="25"/>
      <c r="BRE187" s="25"/>
      <c r="BRF187" s="25"/>
      <c r="BRG187" s="25"/>
      <c r="BRH187" s="25"/>
      <c r="BRI187" s="25"/>
      <c r="BRJ187" s="25"/>
      <c r="BRK187" s="25"/>
      <c r="BRL187" s="25"/>
      <c r="BRM187" s="25"/>
      <c r="BRN187" s="25"/>
      <c r="BRO187" s="25"/>
      <c r="BRP187" s="25"/>
      <c r="BRQ187" s="25"/>
      <c r="BRR187" s="25"/>
      <c r="BRS187" s="25"/>
      <c r="BRT187" s="25"/>
      <c r="BRU187" s="25"/>
      <c r="BRV187" s="25"/>
      <c r="BRW187" s="25"/>
      <c r="BRX187" s="25"/>
      <c r="BRY187" s="25"/>
      <c r="BRZ187" s="25"/>
      <c r="BSA187" s="25"/>
      <c r="BSB187" s="25"/>
      <c r="BSC187" s="25"/>
      <c r="BSD187" s="25"/>
      <c r="BSE187" s="25"/>
      <c r="BSF187" s="25"/>
      <c r="BSG187" s="25"/>
      <c r="BSH187" s="25"/>
      <c r="BSI187" s="25"/>
      <c r="BSJ187" s="25"/>
      <c r="BSK187" s="25"/>
      <c r="BSL187" s="25"/>
      <c r="BSM187" s="25"/>
      <c r="BSN187" s="25"/>
      <c r="BSO187" s="25"/>
      <c r="BSP187" s="25"/>
      <c r="BSQ187" s="25"/>
      <c r="BSR187" s="25"/>
      <c r="BSS187" s="25"/>
      <c r="BST187" s="25"/>
      <c r="BSU187" s="25"/>
      <c r="BSV187" s="25"/>
      <c r="BSW187" s="25"/>
      <c r="BSX187" s="25"/>
      <c r="BSY187" s="25"/>
      <c r="BSZ187" s="25"/>
      <c r="BTA187" s="25"/>
      <c r="BTB187" s="25"/>
      <c r="BTC187" s="25"/>
      <c r="BTD187" s="25"/>
      <c r="BTE187" s="25"/>
      <c r="BTF187" s="25"/>
      <c r="BTG187" s="25"/>
      <c r="BTH187" s="25"/>
      <c r="BTI187" s="25"/>
      <c r="BTJ187" s="25"/>
      <c r="BTK187" s="25"/>
      <c r="BTL187" s="25"/>
      <c r="BTM187" s="25"/>
      <c r="BTN187" s="25"/>
      <c r="BTO187" s="25"/>
      <c r="BTP187" s="25"/>
      <c r="BTQ187" s="25"/>
      <c r="BTR187" s="25"/>
      <c r="BTS187" s="25"/>
      <c r="BTT187" s="25"/>
      <c r="BTU187" s="25"/>
      <c r="BTV187" s="25"/>
      <c r="BTW187" s="25"/>
      <c r="BTX187" s="25"/>
      <c r="BTY187" s="25"/>
      <c r="BTZ187" s="25"/>
      <c r="BUA187" s="25"/>
      <c r="BUB187" s="25"/>
      <c r="BUC187" s="25"/>
      <c r="BUD187" s="25"/>
      <c r="BUE187" s="25"/>
      <c r="BUF187" s="25"/>
      <c r="BUG187" s="25"/>
      <c r="BUH187" s="25"/>
      <c r="BUI187" s="25"/>
      <c r="BUJ187" s="25"/>
      <c r="BUK187" s="25"/>
      <c r="BUL187" s="25"/>
      <c r="BUM187" s="25"/>
      <c r="BUN187" s="25"/>
      <c r="BUO187" s="25"/>
      <c r="BUP187" s="25"/>
      <c r="BUQ187" s="25"/>
      <c r="BUR187" s="25"/>
      <c r="BUS187" s="25"/>
      <c r="BUT187" s="25"/>
      <c r="BUU187" s="25"/>
      <c r="BUV187" s="25"/>
      <c r="BUW187" s="25"/>
      <c r="BUX187" s="25"/>
      <c r="BUY187" s="25"/>
      <c r="BUZ187" s="25"/>
      <c r="BVA187" s="25"/>
      <c r="BVB187" s="25"/>
      <c r="BVC187" s="25"/>
      <c r="BVD187" s="25"/>
      <c r="BVE187" s="25"/>
      <c r="BVF187" s="25"/>
      <c r="BVG187" s="25"/>
      <c r="BVH187" s="25"/>
      <c r="BVI187" s="25"/>
      <c r="BVJ187" s="25"/>
      <c r="BVK187" s="25"/>
      <c r="BVL187" s="25"/>
      <c r="BVM187" s="25"/>
      <c r="BVN187" s="25"/>
      <c r="BVO187" s="25"/>
      <c r="BVP187" s="25"/>
      <c r="BVQ187" s="25"/>
      <c r="BVR187" s="25"/>
      <c r="BVS187" s="25"/>
      <c r="BVT187" s="25"/>
      <c r="BVU187" s="25"/>
      <c r="BVV187" s="25"/>
      <c r="BVW187" s="25"/>
      <c r="BVX187" s="25"/>
      <c r="BVY187" s="25"/>
      <c r="BVZ187" s="25"/>
      <c r="BWA187" s="25"/>
      <c r="BWB187" s="25"/>
      <c r="BWC187" s="25"/>
      <c r="BWD187" s="25"/>
      <c r="BWE187" s="25"/>
      <c r="BWF187" s="25"/>
      <c r="BWG187" s="25"/>
      <c r="BWH187" s="25"/>
      <c r="BWI187" s="25"/>
      <c r="BWJ187" s="25"/>
      <c r="BWK187" s="25"/>
      <c r="BWL187" s="25"/>
      <c r="BWM187" s="25"/>
      <c r="BWN187" s="25"/>
      <c r="BWO187" s="25"/>
      <c r="BWP187" s="25"/>
      <c r="BWQ187" s="25"/>
      <c r="BWR187" s="25"/>
      <c r="BWS187" s="25"/>
      <c r="BWT187" s="25"/>
      <c r="BWU187" s="25"/>
      <c r="BWV187" s="25"/>
      <c r="BWW187" s="25"/>
      <c r="BWX187" s="25"/>
      <c r="BWY187" s="25"/>
      <c r="BWZ187" s="25"/>
      <c r="BXA187" s="25"/>
      <c r="BXB187" s="25"/>
      <c r="BXC187" s="25"/>
      <c r="BXD187" s="25"/>
      <c r="BXE187" s="25"/>
      <c r="BXF187" s="25"/>
      <c r="BXG187" s="25"/>
      <c r="BXH187" s="25"/>
      <c r="BXI187" s="25"/>
      <c r="BXJ187" s="25"/>
      <c r="BXK187" s="25"/>
      <c r="BXL187" s="25"/>
      <c r="BXM187" s="25"/>
      <c r="BXN187" s="25"/>
      <c r="BXO187" s="25"/>
      <c r="BXP187" s="25"/>
      <c r="BXQ187" s="25"/>
      <c r="BXR187" s="25"/>
      <c r="BXS187" s="25"/>
      <c r="BXT187" s="25"/>
      <c r="BXU187" s="25"/>
      <c r="BXV187" s="25"/>
      <c r="BXW187" s="25"/>
      <c r="BXX187" s="25"/>
      <c r="BXY187" s="25"/>
      <c r="BXZ187" s="25"/>
      <c r="BYA187" s="25"/>
      <c r="BYB187" s="25"/>
      <c r="BYC187" s="25"/>
      <c r="BYD187" s="25"/>
      <c r="BYE187" s="25"/>
      <c r="BYF187" s="25"/>
      <c r="BYG187" s="25"/>
      <c r="BYH187" s="25"/>
      <c r="BYI187" s="25"/>
      <c r="BYJ187" s="25"/>
      <c r="BYK187" s="25"/>
      <c r="BYL187" s="25"/>
      <c r="BYM187" s="25"/>
      <c r="BYN187" s="25"/>
      <c r="BYO187" s="25"/>
      <c r="BYP187" s="25"/>
      <c r="BYQ187" s="25"/>
      <c r="BYR187" s="25"/>
      <c r="BYS187" s="25"/>
      <c r="BYT187" s="25"/>
      <c r="BYU187" s="25"/>
      <c r="BYV187" s="25"/>
      <c r="BYW187" s="25"/>
      <c r="BYX187" s="25"/>
      <c r="BYY187" s="25"/>
      <c r="BYZ187" s="25"/>
      <c r="BZA187" s="25"/>
      <c r="BZB187" s="25"/>
      <c r="BZC187" s="25"/>
      <c r="BZD187" s="25"/>
      <c r="BZE187" s="25"/>
      <c r="BZF187" s="25"/>
      <c r="BZG187" s="25"/>
      <c r="BZH187" s="25"/>
      <c r="BZI187" s="25"/>
      <c r="BZJ187" s="25"/>
      <c r="BZK187" s="25"/>
      <c r="BZL187" s="25"/>
      <c r="BZM187" s="25"/>
      <c r="BZN187" s="25"/>
      <c r="BZO187" s="25"/>
      <c r="BZP187" s="25"/>
      <c r="BZQ187" s="25"/>
      <c r="BZR187" s="25"/>
      <c r="BZS187" s="25"/>
      <c r="BZT187" s="25"/>
      <c r="BZU187" s="25"/>
      <c r="BZV187" s="25"/>
      <c r="BZW187" s="25"/>
      <c r="BZX187" s="25"/>
      <c r="BZY187" s="25"/>
      <c r="BZZ187" s="25"/>
      <c r="CAA187" s="25"/>
      <c r="CAB187" s="25"/>
      <c r="CAC187" s="25"/>
      <c r="CAD187" s="25"/>
      <c r="CAE187" s="25"/>
      <c r="CAF187" s="25"/>
      <c r="CAG187" s="25"/>
      <c r="CAH187" s="25"/>
      <c r="CAI187" s="25"/>
      <c r="CAJ187" s="25"/>
      <c r="CAK187" s="25"/>
      <c r="CAL187" s="25"/>
      <c r="CAM187" s="25"/>
      <c r="CAN187" s="25"/>
      <c r="CAO187" s="25"/>
      <c r="CAP187" s="25"/>
      <c r="CAQ187" s="25"/>
      <c r="CAR187" s="25"/>
      <c r="CAS187" s="25"/>
      <c r="CAT187" s="25"/>
      <c r="CAU187" s="25"/>
      <c r="CAV187" s="25"/>
      <c r="CAW187" s="25"/>
      <c r="CAX187" s="25"/>
      <c r="CAY187" s="25"/>
    </row>
    <row r="188" spans="2:2079" s="24" customFormat="1" hidden="1" x14ac:dyDescent="0.25">
      <c r="B188" s="127" t="s">
        <v>104</v>
      </c>
      <c r="C188" s="127"/>
      <c r="D188" s="33">
        <v>56650556.649999999</v>
      </c>
      <c r="E188" s="33">
        <v>53063805.450000003</v>
      </c>
      <c r="F188" s="33">
        <v>30807242.34</v>
      </c>
      <c r="G188" s="33">
        <v>379124401.37</v>
      </c>
      <c r="H188" s="33">
        <v>87770703.469999999</v>
      </c>
      <c r="I188" s="33">
        <v>44520169.280000001</v>
      </c>
      <c r="J188" s="33">
        <v>65798099.170000002</v>
      </c>
      <c r="K188" s="33">
        <v>53066720.990000002</v>
      </c>
      <c r="L188" s="33">
        <v>23053412.129999999</v>
      </c>
      <c r="M188" s="33">
        <v>58748121.869999997</v>
      </c>
      <c r="N188" s="33">
        <f>SUM(D188:M188)</f>
        <v>852603232.71999991</v>
      </c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  <c r="IV188" s="25"/>
      <c r="IW188" s="25"/>
      <c r="IX188" s="25"/>
      <c r="IY188" s="25"/>
      <c r="IZ188" s="25"/>
      <c r="JA188" s="25"/>
      <c r="JB188" s="25"/>
      <c r="JC188" s="25"/>
      <c r="JD188" s="25"/>
      <c r="JE188" s="25"/>
      <c r="JF188" s="25"/>
      <c r="JG188" s="25"/>
      <c r="JH188" s="25"/>
      <c r="JI188" s="25"/>
      <c r="JJ188" s="25"/>
      <c r="JK188" s="25"/>
      <c r="JL188" s="25"/>
      <c r="JM188" s="25"/>
      <c r="JN188" s="25"/>
      <c r="JO188" s="25"/>
      <c r="JP188" s="25"/>
      <c r="JQ188" s="25"/>
      <c r="JR188" s="25"/>
      <c r="JS188" s="25"/>
      <c r="JT188" s="25"/>
      <c r="JU188" s="25"/>
      <c r="JV188" s="25"/>
      <c r="JW188" s="25"/>
      <c r="JX188" s="25"/>
      <c r="JY188" s="25"/>
      <c r="JZ188" s="25"/>
      <c r="KA188" s="25"/>
      <c r="KB188" s="25"/>
      <c r="KC188" s="25"/>
      <c r="KD188" s="25"/>
      <c r="KE188" s="25"/>
      <c r="KF188" s="25"/>
      <c r="KG188" s="25"/>
      <c r="KH188" s="25"/>
      <c r="KI188" s="25"/>
      <c r="KJ188" s="25"/>
      <c r="KK188" s="25"/>
      <c r="KL188" s="25"/>
      <c r="KM188" s="25"/>
      <c r="KN188" s="25"/>
      <c r="KO188" s="25"/>
      <c r="KP188" s="25"/>
      <c r="KQ188" s="25"/>
      <c r="KR188" s="25"/>
      <c r="KS188" s="25"/>
      <c r="KT188" s="25"/>
      <c r="KU188" s="25"/>
      <c r="KV188" s="25"/>
      <c r="KW188" s="25"/>
      <c r="KX188" s="25"/>
      <c r="KY188" s="25"/>
      <c r="KZ188" s="25"/>
      <c r="LA188" s="25"/>
      <c r="LB188" s="25"/>
      <c r="LC188" s="25"/>
      <c r="LD188" s="25"/>
      <c r="LE188" s="25"/>
      <c r="LF188" s="25"/>
      <c r="LG188" s="25"/>
      <c r="LH188" s="25"/>
      <c r="LI188" s="25"/>
      <c r="LJ188" s="25"/>
      <c r="LK188" s="25"/>
      <c r="LL188" s="25"/>
      <c r="LM188" s="25"/>
      <c r="LN188" s="25"/>
      <c r="LO188" s="25"/>
      <c r="LP188" s="25"/>
      <c r="LQ188" s="25"/>
      <c r="LR188" s="25"/>
      <c r="LS188" s="25"/>
      <c r="LT188" s="25"/>
      <c r="LU188" s="25"/>
      <c r="LV188" s="25"/>
      <c r="LW188" s="25"/>
      <c r="LX188" s="25"/>
      <c r="LY188" s="25"/>
      <c r="LZ188" s="25"/>
      <c r="MA188" s="25"/>
      <c r="MB188" s="25"/>
      <c r="MC188" s="25"/>
      <c r="MD188" s="25"/>
      <c r="ME188" s="25"/>
      <c r="MF188" s="25"/>
      <c r="MG188" s="25"/>
      <c r="MH188" s="25"/>
      <c r="MI188" s="25"/>
      <c r="MJ188" s="25"/>
      <c r="MK188" s="25"/>
      <c r="ML188" s="25"/>
      <c r="MM188" s="25"/>
      <c r="MN188" s="25"/>
      <c r="MO188" s="25"/>
      <c r="MP188" s="25"/>
      <c r="MQ188" s="25"/>
      <c r="MR188" s="25"/>
      <c r="MS188" s="25"/>
      <c r="MT188" s="25"/>
      <c r="MU188" s="25"/>
      <c r="MV188" s="25"/>
      <c r="MW188" s="25"/>
      <c r="MX188" s="25"/>
      <c r="MY188" s="25"/>
      <c r="MZ188" s="25"/>
      <c r="NA188" s="25"/>
      <c r="NB188" s="25"/>
      <c r="NC188" s="25"/>
      <c r="ND188" s="25"/>
      <c r="NE188" s="25"/>
      <c r="NF188" s="25"/>
      <c r="NG188" s="25"/>
      <c r="NH188" s="25"/>
      <c r="NI188" s="25"/>
      <c r="NJ188" s="25"/>
      <c r="NK188" s="25"/>
      <c r="NL188" s="25"/>
      <c r="NM188" s="25"/>
      <c r="NN188" s="25"/>
      <c r="NO188" s="25"/>
      <c r="NP188" s="25"/>
      <c r="NQ188" s="25"/>
      <c r="NR188" s="25"/>
      <c r="NS188" s="25"/>
      <c r="NT188" s="25"/>
      <c r="NU188" s="25"/>
      <c r="NV188" s="25"/>
      <c r="NW188" s="25"/>
      <c r="NX188" s="25"/>
      <c r="NY188" s="25"/>
      <c r="NZ188" s="25"/>
      <c r="OA188" s="25"/>
      <c r="OB188" s="25"/>
      <c r="OC188" s="25"/>
      <c r="OD188" s="25"/>
      <c r="OE188" s="25"/>
      <c r="OF188" s="25"/>
      <c r="OG188" s="25"/>
      <c r="OH188" s="25"/>
      <c r="OI188" s="25"/>
      <c r="OJ188" s="25"/>
      <c r="OK188" s="25"/>
      <c r="OL188" s="25"/>
      <c r="OM188" s="25"/>
      <c r="ON188" s="25"/>
      <c r="OO188" s="25"/>
      <c r="OP188" s="25"/>
      <c r="OQ188" s="25"/>
      <c r="OR188" s="25"/>
      <c r="OS188" s="25"/>
      <c r="OT188" s="25"/>
      <c r="OU188" s="25"/>
      <c r="OV188" s="25"/>
      <c r="OW188" s="25"/>
      <c r="OX188" s="25"/>
      <c r="OY188" s="25"/>
      <c r="OZ188" s="25"/>
      <c r="PA188" s="25"/>
      <c r="PB188" s="25"/>
      <c r="PC188" s="25"/>
      <c r="PD188" s="25"/>
      <c r="PE188" s="25"/>
      <c r="PF188" s="25"/>
      <c r="PG188" s="25"/>
      <c r="PH188" s="25"/>
      <c r="PI188" s="25"/>
      <c r="PJ188" s="25"/>
      <c r="PK188" s="25"/>
      <c r="PL188" s="25"/>
      <c r="PM188" s="25"/>
      <c r="PN188" s="25"/>
      <c r="PO188" s="25"/>
      <c r="PP188" s="25"/>
      <c r="PQ188" s="25"/>
      <c r="PR188" s="25"/>
      <c r="PS188" s="25"/>
      <c r="PT188" s="25"/>
      <c r="PU188" s="25"/>
      <c r="PV188" s="25"/>
      <c r="PW188" s="25"/>
      <c r="PX188" s="25"/>
      <c r="PY188" s="25"/>
      <c r="PZ188" s="25"/>
      <c r="QA188" s="25"/>
      <c r="QB188" s="25"/>
      <c r="QC188" s="25"/>
      <c r="QD188" s="25"/>
      <c r="QE188" s="25"/>
      <c r="QF188" s="25"/>
      <c r="QG188" s="25"/>
      <c r="QH188" s="25"/>
      <c r="QI188" s="25"/>
      <c r="QJ188" s="25"/>
      <c r="QK188" s="25"/>
      <c r="QL188" s="25"/>
      <c r="QM188" s="25"/>
      <c r="QN188" s="25"/>
      <c r="QO188" s="25"/>
      <c r="QP188" s="25"/>
      <c r="QQ188" s="25"/>
      <c r="QR188" s="25"/>
      <c r="QS188" s="25"/>
      <c r="QT188" s="25"/>
      <c r="QU188" s="25"/>
      <c r="QV188" s="25"/>
      <c r="QW188" s="25"/>
      <c r="QX188" s="25"/>
      <c r="QY188" s="25"/>
      <c r="QZ188" s="25"/>
      <c r="RA188" s="25"/>
      <c r="RB188" s="25"/>
      <c r="RC188" s="25"/>
      <c r="RD188" s="25"/>
      <c r="RE188" s="25"/>
      <c r="RF188" s="25"/>
      <c r="RG188" s="25"/>
      <c r="RH188" s="25"/>
      <c r="RI188" s="25"/>
      <c r="RJ188" s="25"/>
      <c r="RK188" s="25"/>
      <c r="RL188" s="25"/>
      <c r="RM188" s="25"/>
      <c r="RN188" s="25"/>
      <c r="RO188" s="25"/>
      <c r="RP188" s="25"/>
      <c r="RQ188" s="25"/>
      <c r="RR188" s="25"/>
      <c r="RS188" s="25"/>
      <c r="RT188" s="25"/>
      <c r="RU188" s="25"/>
      <c r="RV188" s="25"/>
      <c r="RW188" s="25"/>
      <c r="RX188" s="25"/>
      <c r="RY188" s="25"/>
      <c r="RZ188" s="25"/>
      <c r="SA188" s="25"/>
      <c r="SB188" s="25"/>
      <c r="SC188" s="25"/>
      <c r="SD188" s="25"/>
      <c r="SE188" s="25"/>
      <c r="SF188" s="25"/>
      <c r="SG188" s="25"/>
      <c r="SH188" s="25"/>
      <c r="SI188" s="25"/>
      <c r="SJ188" s="25"/>
      <c r="SK188" s="25"/>
      <c r="SL188" s="25"/>
      <c r="SM188" s="25"/>
      <c r="SN188" s="25"/>
      <c r="SO188" s="25"/>
      <c r="SP188" s="25"/>
      <c r="SQ188" s="25"/>
      <c r="SR188" s="25"/>
      <c r="SS188" s="25"/>
      <c r="ST188" s="25"/>
      <c r="SU188" s="25"/>
      <c r="SV188" s="25"/>
      <c r="SW188" s="25"/>
      <c r="SX188" s="25"/>
      <c r="SY188" s="25"/>
      <c r="SZ188" s="25"/>
      <c r="TA188" s="25"/>
      <c r="TB188" s="25"/>
      <c r="TC188" s="25"/>
      <c r="TD188" s="25"/>
      <c r="TE188" s="25"/>
      <c r="TF188" s="25"/>
      <c r="TG188" s="25"/>
      <c r="TH188" s="25"/>
      <c r="TI188" s="25"/>
      <c r="TJ188" s="25"/>
      <c r="TK188" s="25"/>
      <c r="TL188" s="25"/>
      <c r="TM188" s="25"/>
      <c r="TN188" s="25"/>
      <c r="TO188" s="25"/>
      <c r="TP188" s="25"/>
      <c r="TQ188" s="25"/>
      <c r="TR188" s="25"/>
      <c r="TS188" s="25"/>
      <c r="TT188" s="25"/>
      <c r="TU188" s="25"/>
      <c r="TV188" s="25"/>
      <c r="TW188" s="25"/>
      <c r="TX188" s="25"/>
      <c r="TY188" s="25"/>
      <c r="TZ188" s="25"/>
      <c r="UA188" s="25"/>
      <c r="UB188" s="25"/>
      <c r="UC188" s="25"/>
      <c r="UD188" s="25"/>
      <c r="UE188" s="25"/>
      <c r="UF188" s="25"/>
      <c r="UG188" s="25"/>
      <c r="UH188" s="25"/>
      <c r="UI188" s="25"/>
      <c r="UJ188" s="25"/>
      <c r="UK188" s="25"/>
      <c r="UL188" s="25"/>
      <c r="UM188" s="25"/>
      <c r="UN188" s="25"/>
      <c r="UO188" s="25"/>
      <c r="UP188" s="25"/>
      <c r="UQ188" s="25"/>
      <c r="UR188" s="25"/>
      <c r="US188" s="25"/>
      <c r="UT188" s="25"/>
      <c r="UU188" s="25"/>
      <c r="UV188" s="25"/>
      <c r="UW188" s="25"/>
      <c r="UX188" s="25"/>
      <c r="UY188" s="25"/>
      <c r="UZ188" s="25"/>
      <c r="VA188" s="25"/>
      <c r="VB188" s="25"/>
      <c r="VC188" s="25"/>
      <c r="VD188" s="25"/>
      <c r="VE188" s="25"/>
      <c r="VF188" s="25"/>
      <c r="VG188" s="25"/>
      <c r="VH188" s="25"/>
      <c r="VI188" s="25"/>
      <c r="VJ188" s="25"/>
      <c r="VK188" s="25"/>
      <c r="VL188" s="25"/>
      <c r="VM188" s="25"/>
      <c r="VN188" s="25"/>
      <c r="VO188" s="25"/>
      <c r="VP188" s="25"/>
      <c r="VQ188" s="25"/>
      <c r="VR188" s="25"/>
      <c r="VS188" s="25"/>
      <c r="VT188" s="25"/>
      <c r="VU188" s="25"/>
      <c r="VV188" s="25"/>
      <c r="VW188" s="25"/>
      <c r="VX188" s="25"/>
      <c r="VY188" s="25"/>
      <c r="VZ188" s="25"/>
      <c r="WA188" s="25"/>
      <c r="WB188" s="25"/>
      <c r="WC188" s="25"/>
      <c r="WD188" s="25"/>
      <c r="WE188" s="25"/>
      <c r="WF188" s="25"/>
      <c r="WG188" s="25"/>
      <c r="WH188" s="25"/>
      <c r="WI188" s="25"/>
      <c r="WJ188" s="25"/>
      <c r="WK188" s="25"/>
      <c r="WL188" s="25"/>
      <c r="WM188" s="25"/>
      <c r="WN188" s="25"/>
      <c r="WO188" s="25"/>
      <c r="WP188" s="25"/>
      <c r="WQ188" s="25"/>
      <c r="WR188" s="25"/>
      <c r="WS188" s="25"/>
      <c r="WT188" s="25"/>
      <c r="WU188" s="25"/>
      <c r="WV188" s="25"/>
      <c r="WW188" s="25"/>
      <c r="WX188" s="25"/>
      <c r="WY188" s="25"/>
      <c r="WZ188" s="25"/>
      <c r="XA188" s="25"/>
      <c r="XB188" s="25"/>
      <c r="XC188" s="25"/>
      <c r="XD188" s="25"/>
      <c r="XE188" s="25"/>
      <c r="XF188" s="25"/>
      <c r="XG188" s="25"/>
      <c r="XH188" s="25"/>
      <c r="XI188" s="25"/>
      <c r="XJ188" s="25"/>
      <c r="XK188" s="25"/>
      <c r="XL188" s="25"/>
      <c r="XM188" s="25"/>
      <c r="XN188" s="25"/>
      <c r="XO188" s="25"/>
      <c r="XP188" s="25"/>
      <c r="XQ188" s="25"/>
      <c r="XR188" s="25"/>
      <c r="XS188" s="25"/>
      <c r="XT188" s="25"/>
      <c r="XU188" s="25"/>
      <c r="XV188" s="25"/>
      <c r="XW188" s="25"/>
      <c r="XX188" s="25"/>
      <c r="XY188" s="25"/>
      <c r="XZ188" s="25"/>
      <c r="YA188" s="25"/>
      <c r="YB188" s="25"/>
      <c r="YC188" s="25"/>
      <c r="YD188" s="25"/>
      <c r="YE188" s="25"/>
      <c r="YF188" s="25"/>
      <c r="YG188" s="25"/>
      <c r="YH188" s="25"/>
      <c r="YI188" s="25"/>
      <c r="YJ188" s="25"/>
      <c r="YK188" s="25"/>
      <c r="YL188" s="25"/>
      <c r="YM188" s="25"/>
      <c r="YN188" s="25"/>
      <c r="YO188" s="25"/>
      <c r="YP188" s="25"/>
      <c r="YQ188" s="25"/>
      <c r="YR188" s="25"/>
      <c r="YS188" s="25"/>
      <c r="YT188" s="25"/>
      <c r="YU188" s="25"/>
      <c r="YV188" s="25"/>
      <c r="YW188" s="25"/>
      <c r="YX188" s="25"/>
      <c r="YY188" s="25"/>
      <c r="YZ188" s="25"/>
      <c r="ZA188" s="25"/>
      <c r="ZB188" s="25"/>
      <c r="ZC188" s="25"/>
      <c r="ZD188" s="25"/>
      <c r="ZE188" s="25"/>
      <c r="ZF188" s="25"/>
      <c r="ZG188" s="25"/>
      <c r="ZH188" s="25"/>
      <c r="ZI188" s="25"/>
      <c r="ZJ188" s="25"/>
      <c r="ZK188" s="25"/>
      <c r="ZL188" s="25"/>
      <c r="ZM188" s="25"/>
      <c r="ZN188" s="25"/>
      <c r="ZO188" s="25"/>
      <c r="ZP188" s="25"/>
      <c r="ZQ188" s="25"/>
      <c r="ZR188" s="25"/>
      <c r="ZS188" s="25"/>
      <c r="ZT188" s="25"/>
      <c r="ZU188" s="25"/>
      <c r="ZV188" s="25"/>
      <c r="ZW188" s="25"/>
      <c r="ZX188" s="25"/>
      <c r="ZY188" s="25"/>
      <c r="ZZ188" s="25"/>
      <c r="AAA188" s="25"/>
      <c r="AAB188" s="25"/>
      <c r="AAC188" s="25"/>
      <c r="AAD188" s="25"/>
      <c r="AAE188" s="25"/>
      <c r="AAF188" s="25"/>
      <c r="AAG188" s="25"/>
      <c r="AAH188" s="25"/>
      <c r="AAI188" s="25"/>
      <c r="AAJ188" s="25"/>
      <c r="AAK188" s="25"/>
      <c r="AAL188" s="25"/>
      <c r="AAM188" s="25"/>
      <c r="AAN188" s="25"/>
      <c r="AAO188" s="25"/>
      <c r="AAP188" s="25"/>
      <c r="AAQ188" s="25"/>
      <c r="AAR188" s="25"/>
      <c r="AAS188" s="25"/>
      <c r="AAT188" s="25"/>
      <c r="AAU188" s="25"/>
      <c r="AAV188" s="25"/>
      <c r="AAW188" s="25"/>
      <c r="AAX188" s="25"/>
      <c r="AAY188" s="25"/>
      <c r="AAZ188" s="25"/>
      <c r="ABA188" s="25"/>
      <c r="ABB188" s="25"/>
      <c r="ABC188" s="25"/>
      <c r="ABD188" s="25"/>
      <c r="ABE188" s="25"/>
      <c r="ABF188" s="25"/>
      <c r="ABG188" s="25"/>
      <c r="ABH188" s="25"/>
      <c r="ABI188" s="25"/>
      <c r="ABJ188" s="25"/>
      <c r="ABK188" s="25"/>
      <c r="ABL188" s="25"/>
      <c r="ABM188" s="25"/>
      <c r="ABN188" s="25"/>
      <c r="ABO188" s="25"/>
      <c r="ABP188" s="25"/>
      <c r="ABQ188" s="25"/>
      <c r="ABR188" s="25"/>
      <c r="ABS188" s="25"/>
      <c r="ABT188" s="25"/>
      <c r="ABU188" s="25"/>
      <c r="ABV188" s="25"/>
      <c r="ABW188" s="25"/>
      <c r="ABX188" s="25"/>
      <c r="ABY188" s="25"/>
      <c r="ABZ188" s="25"/>
      <c r="ACA188" s="25"/>
      <c r="ACB188" s="25"/>
      <c r="ACC188" s="25"/>
      <c r="ACD188" s="25"/>
      <c r="ACE188" s="25"/>
      <c r="ACF188" s="25"/>
      <c r="ACG188" s="25"/>
      <c r="ACH188" s="25"/>
      <c r="ACI188" s="25"/>
      <c r="ACJ188" s="25"/>
      <c r="ACK188" s="25"/>
      <c r="ACL188" s="25"/>
      <c r="ACM188" s="25"/>
      <c r="ACN188" s="25"/>
      <c r="ACO188" s="25"/>
      <c r="ACP188" s="25"/>
      <c r="ACQ188" s="25"/>
      <c r="ACR188" s="25"/>
      <c r="ACS188" s="25"/>
      <c r="ACT188" s="25"/>
      <c r="ACU188" s="25"/>
      <c r="ACV188" s="25"/>
      <c r="ACW188" s="25"/>
      <c r="ACX188" s="25"/>
      <c r="ACY188" s="25"/>
      <c r="ACZ188" s="25"/>
      <c r="ADA188" s="25"/>
      <c r="ADB188" s="25"/>
      <c r="ADC188" s="25"/>
      <c r="ADD188" s="25"/>
      <c r="ADE188" s="25"/>
      <c r="ADF188" s="25"/>
      <c r="ADG188" s="25"/>
      <c r="ADH188" s="25"/>
      <c r="ADI188" s="25"/>
      <c r="ADJ188" s="25"/>
      <c r="ADK188" s="25"/>
      <c r="ADL188" s="25"/>
      <c r="ADM188" s="25"/>
      <c r="ADN188" s="25"/>
      <c r="ADO188" s="25"/>
      <c r="ADP188" s="25"/>
      <c r="ADQ188" s="25"/>
      <c r="ADR188" s="25"/>
      <c r="ADS188" s="25"/>
      <c r="ADT188" s="25"/>
      <c r="ADU188" s="25"/>
      <c r="ADV188" s="25"/>
      <c r="ADW188" s="25"/>
      <c r="ADX188" s="25"/>
      <c r="ADY188" s="25"/>
      <c r="ADZ188" s="25"/>
      <c r="AEA188" s="25"/>
      <c r="AEB188" s="25"/>
      <c r="AEC188" s="25"/>
      <c r="AED188" s="25"/>
      <c r="AEE188" s="25"/>
      <c r="AEF188" s="25"/>
      <c r="AEG188" s="25"/>
      <c r="AEH188" s="25"/>
      <c r="AEI188" s="25"/>
      <c r="AEJ188" s="25"/>
      <c r="AEK188" s="25"/>
      <c r="AEL188" s="25"/>
      <c r="AEM188" s="25"/>
      <c r="AEN188" s="25"/>
      <c r="AEO188" s="25"/>
      <c r="AEP188" s="25"/>
      <c r="AEQ188" s="25"/>
      <c r="AER188" s="25"/>
      <c r="AES188" s="25"/>
      <c r="AET188" s="25"/>
      <c r="AEU188" s="25"/>
      <c r="AEV188" s="25"/>
      <c r="AEW188" s="25"/>
      <c r="AEX188" s="25"/>
      <c r="AEY188" s="25"/>
      <c r="AEZ188" s="25"/>
      <c r="AFA188" s="25"/>
      <c r="AFB188" s="25"/>
      <c r="AFC188" s="25"/>
      <c r="AFD188" s="25"/>
      <c r="AFE188" s="25"/>
      <c r="AFF188" s="25"/>
      <c r="AFG188" s="25"/>
      <c r="AFH188" s="25"/>
      <c r="AFI188" s="25"/>
      <c r="AFJ188" s="25"/>
      <c r="AFK188" s="25"/>
      <c r="AFL188" s="25"/>
      <c r="AFM188" s="25"/>
      <c r="AFN188" s="25"/>
      <c r="AFO188" s="25"/>
      <c r="AFP188" s="25"/>
      <c r="AFQ188" s="25"/>
      <c r="AFR188" s="25"/>
      <c r="AFS188" s="25"/>
      <c r="AFT188" s="25"/>
      <c r="AFU188" s="25"/>
      <c r="AFV188" s="25"/>
      <c r="AFW188" s="25"/>
      <c r="AFX188" s="25"/>
      <c r="AFY188" s="25"/>
      <c r="AFZ188" s="25"/>
      <c r="AGA188" s="25"/>
      <c r="AGB188" s="25"/>
      <c r="AGC188" s="25"/>
      <c r="AGD188" s="25"/>
      <c r="AGE188" s="25"/>
      <c r="AGF188" s="25"/>
      <c r="AGG188" s="25"/>
      <c r="AGH188" s="25"/>
      <c r="AGI188" s="25"/>
      <c r="AGJ188" s="25"/>
      <c r="AGK188" s="25"/>
      <c r="AGL188" s="25"/>
      <c r="AGM188" s="25"/>
      <c r="AGN188" s="25"/>
      <c r="AGO188" s="25"/>
      <c r="AGP188" s="25"/>
      <c r="AGQ188" s="25"/>
      <c r="AGR188" s="25"/>
      <c r="AGS188" s="25"/>
      <c r="AGT188" s="25"/>
      <c r="AGU188" s="25"/>
      <c r="AGV188" s="25"/>
      <c r="AGW188" s="25"/>
      <c r="AGX188" s="25"/>
      <c r="AGY188" s="25"/>
      <c r="AGZ188" s="25"/>
      <c r="AHA188" s="25"/>
      <c r="AHB188" s="25"/>
      <c r="AHC188" s="25"/>
      <c r="AHD188" s="25"/>
      <c r="AHE188" s="25"/>
      <c r="AHF188" s="25"/>
      <c r="AHG188" s="25"/>
      <c r="AHH188" s="25"/>
      <c r="AHI188" s="25"/>
      <c r="AHJ188" s="25"/>
      <c r="AHK188" s="25"/>
      <c r="AHL188" s="25"/>
      <c r="AHM188" s="25"/>
      <c r="AHN188" s="25"/>
      <c r="AHO188" s="25"/>
      <c r="AHP188" s="25"/>
      <c r="AHQ188" s="25"/>
      <c r="AHR188" s="25"/>
      <c r="AHS188" s="25"/>
      <c r="AHT188" s="25"/>
      <c r="AHU188" s="25"/>
      <c r="AHV188" s="25"/>
      <c r="AHW188" s="25"/>
      <c r="AHX188" s="25"/>
      <c r="AHY188" s="25"/>
      <c r="AHZ188" s="25"/>
      <c r="AIA188" s="25"/>
      <c r="AIB188" s="25"/>
      <c r="AIC188" s="25"/>
      <c r="AID188" s="25"/>
      <c r="AIE188" s="25"/>
      <c r="AIF188" s="25"/>
      <c r="AIG188" s="25"/>
      <c r="AIH188" s="25"/>
      <c r="AII188" s="25"/>
      <c r="AIJ188" s="25"/>
      <c r="AIK188" s="25"/>
      <c r="AIL188" s="25"/>
      <c r="AIM188" s="25"/>
      <c r="AIN188" s="25"/>
      <c r="AIO188" s="25"/>
      <c r="AIP188" s="25"/>
      <c r="AIQ188" s="25"/>
      <c r="AIR188" s="25"/>
      <c r="AIS188" s="25"/>
      <c r="AIT188" s="25"/>
      <c r="AIU188" s="25"/>
      <c r="AIV188" s="25"/>
      <c r="AIW188" s="25"/>
      <c r="AIX188" s="25"/>
      <c r="AIY188" s="25"/>
      <c r="AIZ188" s="25"/>
      <c r="AJA188" s="25"/>
      <c r="AJB188" s="25"/>
      <c r="AJC188" s="25"/>
      <c r="AJD188" s="25"/>
      <c r="AJE188" s="25"/>
      <c r="AJF188" s="25"/>
      <c r="AJG188" s="25"/>
      <c r="AJH188" s="25"/>
      <c r="AJI188" s="25"/>
      <c r="AJJ188" s="25"/>
      <c r="AJK188" s="25"/>
      <c r="AJL188" s="25"/>
      <c r="AJM188" s="25"/>
      <c r="AJN188" s="25"/>
      <c r="AJO188" s="25"/>
      <c r="AJP188" s="25"/>
      <c r="AJQ188" s="25"/>
      <c r="AJR188" s="25"/>
      <c r="AJS188" s="25"/>
      <c r="AJT188" s="25"/>
      <c r="AJU188" s="25"/>
      <c r="AJV188" s="25"/>
      <c r="AJW188" s="25"/>
      <c r="AJX188" s="25"/>
      <c r="AJY188" s="25"/>
      <c r="AJZ188" s="25"/>
      <c r="AKA188" s="25"/>
      <c r="AKB188" s="25"/>
      <c r="AKC188" s="25"/>
      <c r="AKD188" s="25"/>
      <c r="AKE188" s="25"/>
      <c r="AKF188" s="25"/>
      <c r="AKG188" s="25"/>
      <c r="AKH188" s="25"/>
      <c r="AKI188" s="25"/>
      <c r="AKJ188" s="25"/>
      <c r="AKK188" s="25"/>
      <c r="AKL188" s="25"/>
      <c r="AKM188" s="25"/>
      <c r="AKN188" s="25"/>
      <c r="AKO188" s="25"/>
      <c r="AKP188" s="25"/>
      <c r="AKQ188" s="25"/>
      <c r="AKR188" s="25"/>
      <c r="AKS188" s="25"/>
      <c r="AKT188" s="25"/>
      <c r="AKU188" s="25"/>
      <c r="AKV188" s="25"/>
      <c r="AKW188" s="25"/>
      <c r="AKX188" s="25"/>
      <c r="AKY188" s="25"/>
      <c r="AKZ188" s="25"/>
      <c r="ALA188" s="25"/>
      <c r="ALB188" s="25"/>
      <c r="ALC188" s="25"/>
      <c r="ALD188" s="25"/>
      <c r="ALE188" s="25"/>
      <c r="ALF188" s="25"/>
      <c r="ALG188" s="25"/>
      <c r="ALH188" s="25"/>
      <c r="ALI188" s="25"/>
      <c r="ALJ188" s="25"/>
      <c r="ALK188" s="25"/>
      <c r="ALL188" s="25"/>
      <c r="ALM188" s="25"/>
      <c r="ALN188" s="25"/>
      <c r="ALO188" s="25"/>
      <c r="ALP188" s="25"/>
      <c r="ALQ188" s="25"/>
      <c r="ALR188" s="25"/>
      <c r="ALS188" s="25"/>
      <c r="ALT188" s="25"/>
      <c r="ALU188" s="25"/>
      <c r="ALV188" s="25"/>
      <c r="ALW188" s="25"/>
      <c r="ALX188" s="25"/>
      <c r="ALY188" s="25"/>
      <c r="ALZ188" s="25"/>
      <c r="AMA188" s="25"/>
      <c r="AMB188" s="25"/>
      <c r="AMC188" s="25"/>
      <c r="AMD188" s="25"/>
      <c r="AME188" s="25"/>
      <c r="AMF188" s="25"/>
      <c r="AMG188" s="25"/>
      <c r="AMH188" s="25"/>
      <c r="AMI188" s="25"/>
      <c r="AMJ188" s="25"/>
      <c r="AMK188" s="25"/>
      <c r="AML188" s="25"/>
      <c r="AMM188" s="25"/>
      <c r="AMN188" s="25"/>
      <c r="AMO188" s="25"/>
      <c r="AMP188" s="25"/>
      <c r="AMQ188" s="25"/>
      <c r="AMR188" s="25"/>
      <c r="AMS188" s="25"/>
      <c r="AMT188" s="25"/>
      <c r="AMU188" s="25"/>
      <c r="AMV188" s="25"/>
      <c r="AMW188" s="25"/>
      <c r="AMX188" s="25"/>
      <c r="AMY188" s="25"/>
      <c r="AMZ188" s="25"/>
      <c r="ANA188" s="25"/>
      <c r="ANB188" s="25"/>
      <c r="ANC188" s="25"/>
      <c r="AND188" s="25"/>
      <c r="ANE188" s="25"/>
      <c r="ANF188" s="25"/>
      <c r="ANG188" s="25"/>
      <c r="ANH188" s="25"/>
      <c r="ANI188" s="25"/>
      <c r="ANJ188" s="25"/>
      <c r="ANK188" s="25"/>
      <c r="ANL188" s="25"/>
      <c r="ANM188" s="25"/>
      <c r="ANN188" s="25"/>
      <c r="ANO188" s="25"/>
      <c r="ANP188" s="25"/>
      <c r="ANQ188" s="25"/>
      <c r="ANR188" s="25"/>
      <c r="ANS188" s="25"/>
      <c r="ANT188" s="25"/>
      <c r="ANU188" s="25"/>
      <c r="ANV188" s="25"/>
      <c r="ANW188" s="25"/>
      <c r="ANX188" s="25"/>
      <c r="ANY188" s="25"/>
      <c r="ANZ188" s="25"/>
      <c r="AOA188" s="25"/>
      <c r="AOB188" s="25"/>
      <c r="AOC188" s="25"/>
      <c r="AOD188" s="25"/>
      <c r="AOE188" s="25"/>
      <c r="AOF188" s="25"/>
      <c r="AOG188" s="25"/>
      <c r="AOH188" s="25"/>
      <c r="AOI188" s="25"/>
      <c r="AOJ188" s="25"/>
      <c r="AOK188" s="25"/>
      <c r="AOL188" s="25"/>
      <c r="AOM188" s="25"/>
      <c r="AON188" s="25"/>
      <c r="AOO188" s="25"/>
      <c r="AOP188" s="25"/>
      <c r="AOQ188" s="25"/>
      <c r="AOR188" s="25"/>
      <c r="AOS188" s="25"/>
      <c r="AOT188" s="25"/>
      <c r="AOU188" s="25"/>
      <c r="AOV188" s="25"/>
      <c r="AOW188" s="25"/>
      <c r="AOX188" s="25"/>
      <c r="AOY188" s="25"/>
      <c r="AOZ188" s="25"/>
      <c r="APA188" s="25"/>
      <c r="APB188" s="25"/>
      <c r="APC188" s="25"/>
      <c r="APD188" s="25"/>
      <c r="APE188" s="25"/>
      <c r="APF188" s="25"/>
      <c r="APG188" s="25"/>
      <c r="APH188" s="25"/>
      <c r="API188" s="25"/>
      <c r="APJ188" s="25"/>
      <c r="APK188" s="25"/>
      <c r="APL188" s="25"/>
      <c r="APM188" s="25"/>
      <c r="APN188" s="25"/>
      <c r="APO188" s="25"/>
      <c r="APP188" s="25"/>
      <c r="APQ188" s="25"/>
      <c r="APR188" s="25"/>
      <c r="APS188" s="25"/>
      <c r="APT188" s="25"/>
      <c r="APU188" s="25"/>
      <c r="APV188" s="25"/>
      <c r="APW188" s="25"/>
      <c r="APX188" s="25"/>
      <c r="APY188" s="25"/>
      <c r="APZ188" s="25"/>
      <c r="AQA188" s="25"/>
      <c r="AQB188" s="25"/>
      <c r="AQC188" s="25"/>
      <c r="AQD188" s="25"/>
      <c r="AQE188" s="25"/>
      <c r="AQF188" s="25"/>
      <c r="AQG188" s="25"/>
      <c r="AQH188" s="25"/>
      <c r="AQI188" s="25"/>
      <c r="AQJ188" s="25"/>
      <c r="AQK188" s="25"/>
      <c r="AQL188" s="25"/>
      <c r="AQM188" s="25"/>
      <c r="AQN188" s="25"/>
      <c r="AQO188" s="25"/>
      <c r="AQP188" s="25"/>
      <c r="AQQ188" s="25"/>
      <c r="AQR188" s="25"/>
      <c r="AQS188" s="25"/>
      <c r="AQT188" s="25"/>
      <c r="AQU188" s="25"/>
      <c r="AQV188" s="25"/>
      <c r="AQW188" s="25"/>
      <c r="AQX188" s="25"/>
      <c r="AQY188" s="25"/>
      <c r="AQZ188" s="25"/>
      <c r="ARA188" s="25"/>
      <c r="ARB188" s="25"/>
      <c r="ARC188" s="25"/>
      <c r="ARD188" s="25"/>
      <c r="ARE188" s="25"/>
      <c r="ARF188" s="25"/>
      <c r="ARG188" s="25"/>
      <c r="ARH188" s="25"/>
      <c r="ARI188" s="25"/>
      <c r="ARJ188" s="25"/>
      <c r="ARK188" s="25"/>
      <c r="ARL188" s="25"/>
      <c r="ARM188" s="25"/>
      <c r="ARN188" s="25"/>
      <c r="ARO188" s="25"/>
      <c r="ARP188" s="25"/>
      <c r="ARQ188" s="25"/>
      <c r="ARR188" s="25"/>
      <c r="ARS188" s="25"/>
      <c r="ART188" s="25"/>
      <c r="ARU188" s="25"/>
      <c r="ARV188" s="25"/>
      <c r="ARW188" s="25"/>
      <c r="ARX188" s="25"/>
      <c r="ARY188" s="25"/>
      <c r="ARZ188" s="25"/>
      <c r="ASA188" s="25"/>
      <c r="ASB188" s="25"/>
      <c r="ASC188" s="25"/>
      <c r="ASD188" s="25"/>
      <c r="ASE188" s="25"/>
      <c r="ASF188" s="25"/>
      <c r="ASG188" s="25"/>
      <c r="ASH188" s="25"/>
      <c r="ASI188" s="25"/>
      <c r="ASJ188" s="25"/>
      <c r="ASK188" s="25"/>
      <c r="ASL188" s="25"/>
      <c r="ASM188" s="25"/>
      <c r="ASN188" s="25"/>
      <c r="ASO188" s="25"/>
      <c r="ASP188" s="25"/>
      <c r="ASQ188" s="25"/>
      <c r="ASR188" s="25"/>
      <c r="ASS188" s="25"/>
      <c r="AST188" s="25"/>
      <c r="ASU188" s="25"/>
      <c r="ASV188" s="25"/>
      <c r="ASW188" s="25"/>
      <c r="ASX188" s="25"/>
      <c r="ASY188" s="25"/>
      <c r="ASZ188" s="25"/>
      <c r="ATA188" s="25"/>
      <c r="ATB188" s="25"/>
      <c r="ATC188" s="25"/>
      <c r="ATD188" s="25"/>
      <c r="ATE188" s="25"/>
      <c r="ATF188" s="25"/>
      <c r="ATG188" s="25"/>
      <c r="ATH188" s="25"/>
      <c r="ATI188" s="25"/>
      <c r="ATJ188" s="25"/>
      <c r="ATK188" s="25"/>
      <c r="ATL188" s="25"/>
      <c r="ATM188" s="25"/>
      <c r="ATN188" s="25"/>
      <c r="ATO188" s="25"/>
      <c r="ATP188" s="25"/>
      <c r="ATQ188" s="25"/>
      <c r="ATR188" s="25"/>
      <c r="ATS188" s="25"/>
      <c r="ATT188" s="25"/>
      <c r="ATU188" s="25"/>
      <c r="ATV188" s="25"/>
      <c r="ATW188" s="25"/>
      <c r="ATX188" s="25"/>
      <c r="ATY188" s="25"/>
      <c r="ATZ188" s="25"/>
      <c r="AUA188" s="25"/>
      <c r="AUB188" s="25"/>
      <c r="AUC188" s="25"/>
      <c r="AUD188" s="25"/>
      <c r="AUE188" s="25"/>
      <c r="AUF188" s="25"/>
      <c r="AUG188" s="25"/>
      <c r="AUH188" s="25"/>
      <c r="AUI188" s="25"/>
      <c r="AUJ188" s="25"/>
      <c r="AUK188" s="25"/>
      <c r="AUL188" s="25"/>
      <c r="AUM188" s="25"/>
      <c r="AUN188" s="25"/>
      <c r="AUO188" s="25"/>
      <c r="AUP188" s="25"/>
      <c r="AUQ188" s="25"/>
      <c r="AUR188" s="25"/>
      <c r="AUS188" s="25"/>
      <c r="AUT188" s="25"/>
      <c r="AUU188" s="25"/>
      <c r="AUV188" s="25"/>
      <c r="AUW188" s="25"/>
      <c r="AUX188" s="25"/>
      <c r="AUY188" s="25"/>
      <c r="AUZ188" s="25"/>
      <c r="AVA188" s="25"/>
      <c r="AVB188" s="25"/>
      <c r="AVC188" s="25"/>
      <c r="AVD188" s="25"/>
      <c r="AVE188" s="25"/>
      <c r="AVF188" s="25"/>
      <c r="AVG188" s="25"/>
      <c r="AVH188" s="25"/>
      <c r="AVI188" s="25"/>
      <c r="AVJ188" s="25"/>
      <c r="AVK188" s="25"/>
      <c r="AVL188" s="25"/>
      <c r="AVM188" s="25"/>
      <c r="AVN188" s="25"/>
      <c r="AVO188" s="25"/>
      <c r="AVP188" s="25"/>
      <c r="AVQ188" s="25"/>
      <c r="AVR188" s="25"/>
      <c r="AVS188" s="25"/>
      <c r="AVT188" s="25"/>
      <c r="AVU188" s="25"/>
      <c r="AVV188" s="25"/>
      <c r="AVW188" s="25"/>
      <c r="AVX188" s="25"/>
      <c r="AVY188" s="25"/>
      <c r="AVZ188" s="25"/>
      <c r="AWA188" s="25"/>
      <c r="AWB188" s="25"/>
      <c r="AWC188" s="25"/>
      <c r="AWD188" s="25"/>
      <c r="AWE188" s="25"/>
      <c r="AWF188" s="25"/>
      <c r="AWG188" s="25"/>
      <c r="AWH188" s="25"/>
      <c r="AWI188" s="25"/>
      <c r="AWJ188" s="25"/>
      <c r="AWK188" s="25"/>
      <c r="AWL188" s="25"/>
      <c r="AWM188" s="25"/>
      <c r="AWN188" s="25"/>
      <c r="AWO188" s="25"/>
      <c r="AWP188" s="25"/>
      <c r="AWQ188" s="25"/>
      <c r="AWR188" s="25"/>
      <c r="AWS188" s="25"/>
      <c r="AWT188" s="25"/>
      <c r="AWU188" s="25"/>
      <c r="AWV188" s="25"/>
      <c r="AWW188" s="25"/>
      <c r="AWX188" s="25"/>
      <c r="AWY188" s="25"/>
      <c r="AWZ188" s="25"/>
      <c r="AXA188" s="25"/>
      <c r="AXB188" s="25"/>
      <c r="AXC188" s="25"/>
      <c r="AXD188" s="25"/>
      <c r="AXE188" s="25"/>
      <c r="AXF188" s="25"/>
      <c r="AXG188" s="25"/>
      <c r="AXH188" s="25"/>
      <c r="AXI188" s="25"/>
      <c r="AXJ188" s="25"/>
      <c r="AXK188" s="25"/>
      <c r="AXL188" s="25"/>
      <c r="AXM188" s="25"/>
      <c r="AXN188" s="25"/>
      <c r="AXO188" s="25"/>
      <c r="AXP188" s="25"/>
      <c r="AXQ188" s="25"/>
      <c r="AXR188" s="25"/>
      <c r="AXS188" s="25"/>
      <c r="AXT188" s="25"/>
      <c r="AXU188" s="25"/>
      <c r="AXV188" s="25"/>
      <c r="AXW188" s="25"/>
      <c r="AXX188" s="25"/>
      <c r="AXY188" s="25"/>
      <c r="AXZ188" s="25"/>
      <c r="AYA188" s="25"/>
      <c r="AYB188" s="25"/>
      <c r="AYC188" s="25"/>
      <c r="AYD188" s="25"/>
      <c r="AYE188" s="25"/>
      <c r="AYF188" s="25"/>
      <c r="AYG188" s="25"/>
      <c r="AYH188" s="25"/>
      <c r="AYI188" s="25"/>
      <c r="AYJ188" s="25"/>
      <c r="AYK188" s="25"/>
      <c r="AYL188" s="25"/>
      <c r="AYM188" s="25"/>
      <c r="AYN188" s="25"/>
      <c r="AYO188" s="25"/>
      <c r="AYP188" s="25"/>
      <c r="AYQ188" s="25"/>
      <c r="AYR188" s="25"/>
      <c r="AYS188" s="25"/>
      <c r="AYT188" s="25"/>
      <c r="AYU188" s="25"/>
      <c r="AYV188" s="25"/>
      <c r="AYW188" s="25"/>
      <c r="AYX188" s="25"/>
      <c r="AYY188" s="25"/>
      <c r="AYZ188" s="25"/>
      <c r="AZA188" s="25"/>
      <c r="AZB188" s="25"/>
      <c r="AZC188" s="25"/>
      <c r="AZD188" s="25"/>
      <c r="AZE188" s="25"/>
      <c r="AZF188" s="25"/>
      <c r="AZG188" s="25"/>
      <c r="AZH188" s="25"/>
      <c r="AZI188" s="25"/>
      <c r="AZJ188" s="25"/>
      <c r="AZK188" s="25"/>
      <c r="AZL188" s="25"/>
      <c r="AZM188" s="25"/>
      <c r="AZN188" s="25"/>
      <c r="AZO188" s="25"/>
      <c r="AZP188" s="25"/>
      <c r="AZQ188" s="25"/>
      <c r="AZR188" s="25"/>
      <c r="AZS188" s="25"/>
      <c r="AZT188" s="25"/>
      <c r="AZU188" s="25"/>
      <c r="AZV188" s="25"/>
      <c r="AZW188" s="25"/>
      <c r="AZX188" s="25"/>
      <c r="AZY188" s="25"/>
      <c r="AZZ188" s="25"/>
      <c r="BAA188" s="25"/>
      <c r="BAB188" s="25"/>
      <c r="BAC188" s="25"/>
      <c r="BAD188" s="25"/>
      <c r="BAE188" s="25"/>
      <c r="BAF188" s="25"/>
      <c r="BAG188" s="25"/>
      <c r="BAH188" s="25"/>
      <c r="BAI188" s="25"/>
      <c r="BAJ188" s="25"/>
      <c r="BAK188" s="25"/>
      <c r="BAL188" s="25"/>
      <c r="BAM188" s="25"/>
      <c r="BAN188" s="25"/>
      <c r="BAO188" s="25"/>
      <c r="BAP188" s="25"/>
      <c r="BAQ188" s="25"/>
      <c r="BAR188" s="25"/>
      <c r="BAS188" s="25"/>
      <c r="BAT188" s="25"/>
      <c r="BAU188" s="25"/>
      <c r="BAV188" s="25"/>
      <c r="BAW188" s="25"/>
      <c r="BAX188" s="25"/>
      <c r="BAY188" s="25"/>
      <c r="BAZ188" s="25"/>
      <c r="BBA188" s="25"/>
      <c r="BBB188" s="25"/>
      <c r="BBC188" s="25"/>
      <c r="BBD188" s="25"/>
      <c r="BBE188" s="25"/>
      <c r="BBF188" s="25"/>
      <c r="BBG188" s="25"/>
      <c r="BBH188" s="25"/>
      <c r="BBI188" s="25"/>
      <c r="BBJ188" s="25"/>
      <c r="BBK188" s="25"/>
      <c r="BBL188" s="25"/>
      <c r="BBM188" s="25"/>
      <c r="BBN188" s="25"/>
      <c r="BBO188" s="25"/>
      <c r="BBP188" s="25"/>
      <c r="BBQ188" s="25"/>
      <c r="BBR188" s="25"/>
      <c r="BBS188" s="25"/>
      <c r="BBT188" s="25"/>
      <c r="BBU188" s="25"/>
      <c r="BBV188" s="25"/>
      <c r="BBW188" s="25"/>
      <c r="BBX188" s="25"/>
      <c r="BBY188" s="25"/>
      <c r="BBZ188" s="25"/>
      <c r="BCA188" s="25"/>
      <c r="BCB188" s="25"/>
      <c r="BCC188" s="25"/>
      <c r="BCD188" s="25"/>
      <c r="BCE188" s="25"/>
      <c r="BCF188" s="25"/>
      <c r="BCG188" s="25"/>
      <c r="BCH188" s="25"/>
      <c r="BCI188" s="25"/>
      <c r="BCJ188" s="25"/>
      <c r="BCK188" s="25"/>
      <c r="BCL188" s="25"/>
      <c r="BCM188" s="25"/>
      <c r="BCN188" s="25"/>
      <c r="BCO188" s="25"/>
      <c r="BCP188" s="25"/>
      <c r="BCQ188" s="25"/>
      <c r="BCR188" s="25"/>
      <c r="BCS188" s="25"/>
      <c r="BCT188" s="25"/>
      <c r="BCU188" s="25"/>
      <c r="BCV188" s="25"/>
      <c r="BCW188" s="25"/>
      <c r="BCX188" s="25"/>
      <c r="BCY188" s="25"/>
      <c r="BCZ188" s="25"/>
      <c r="BDA188" s="25"/>
      <c r="BDB188" s="25"/>
      <c r="BDC188" s="25"/>
      <c r="BDD188" s="25"/>
      <c r="BDE188" s="25"/>
      <c r="BDF188" s="25"/>
      <c r="BDG188" s="25"/>
      <c r="BDH188" s="25"/>
      <c r="BDI188" s="25"/>
      <c r="BDJ188" s="25"/>
      <c r="BDK188" s="25"/>
      <c r="BDL188" s="25"/>
      <c r="BDM188" s="25"/>
      <c r="BDN188" s="25"/>
      <c r="BDO188" s="25"/>
      <c r="BDP188" s="25"/>
      <c r="BDQ188" s="25"/>
      <c r="BDR188" s="25"/>
      <c r="BDS188" s="25"/>
      <c r="BDT188" s="25"/>
      <c r="BDU188" s="25"/>
      <c r="BDV188" s="25"/>
      <c r="BDW188" s="25"/>
      <c r="BDX188" s="25"/>
      <c r="BDY188" s="25"/>
      <c r="BDZ188" s="25"/>
      <c r="BEA188" s="25"/>
      <c r="BEB188" s="25"/>
      <c r="BEC188" s="25"/>
      <c r="BED188" s="25"/>
      <c r="BEE188" s="25"/>
      <c r="BEF188" s="25"/>
      <c r="BEG188" s="25"/>
      <c r="BEH188" s="25"/>
      <c r="BEI188" s="25"/>
      <c r="BEJ188" s="25"/>
      <c r="BEK188" s="25"/>
      <c r="BEL188" s="25"/>
      <c r="BEM188" s="25"/>
      <c r="BEN188" s="25"/>
      <c r="BEO188" s="25"/>
      <c r="BEP188" s="25"/>
      <c r="BEQ188" s="25"/>
      <c r="BER188" s="25"/>
      <c r="BES188" s="25"/>
      <c r="BET188" s="25"/>
      <c r="BEU188" s="25"/>
      <c r="BEV188" s="25"/>
      <c r="BEW188" s="25"/>
      <c r="BEX188" s="25"/>
      <c r="BEY188" s="25"/>
      <c r="BEZ188" s="25"/>
      <c r="BFA188" s="25"/>
      <c r="BFB188" s="25"/>
      <c r="BFC188" s="25"/>
      <c r="BFD188" s="25"/>
      <c r="BFE188" s="25"/>
      <c r="BFF188" s="25"/>
      <c r="BFG188" s="25"/>
      <c r="BFH188" s="25"/>
      <c r="BFI188" s="25"/>
      <c r="BFJ188" s="25"/>
      <c r="BFK188" s="25"/>
      <c r="BFL188" s="25"/>
      <c r="BFM188" s="25"/>
      <c r="BFN188" s="25"/>
      <c r="BFO188" s="25"/>
      <c r="BFP188" s="25"/>
      <c r="BFQ188" s="25"/>
      <c r="BFR188" s="25"/>
      <c r="BFS188" s="25"/>
      <c r="BFT188" s="25"/>
      <c r="BFU188" s="25"/>
      <c r="BFV188" s="25"/>
      <c r="BFW188" s="25"/>
      <c r="BFX188" s="25"/>
      <c r="BFY188" s="25"/>
      <c r="BFZ188" s="25"/>
      <c r="BGA188" s="25"/>
      <c r="BGB188" s="25"/>
      <c r="BGC188" s="25"/>
      <c r="BGD188" s="25"/>
      <c r="BGE188" s="25"/>
      <c r="BGF188" s="25"/>
      <c r="BGG188" s="25"/>
      <c r="BGH188" s="25"/>
      <c r="BGI188" s="25"/>
      <c r="BGJ188" s="25"/>
      <c r="BGK188" s="25"/>
      <c r="BGL188" s="25"/>
      <c r="BGM188" s="25"/>
      <c r="BGN188" s="25"/>
      <c r="BGO188" s="25"/>
      <c r="BGP188" s="25"/>
      <c r="BGQ188" s="25"/>
      <c r="BGR188" s="25"/>
      <c r="BGS188" s="25"/>
      <c r="BGT188" s="25"/>
      <c r="BGU188" s="25"/>
      <c r="BGV188" s="25"/>
      <c r="BGW188" s="25"/>
      <c r="BGX188" s="25"/>
      <c r="BGY188" s="25"/>
      <c r="BGZ188" s="25"/>
      <c r="BHA188" s="25"/>
      <c r="BHB188" s="25"/>
      <c r="BHC188" s="25"/>
      <c r="BHD188" s="25"/>
      <c r="BHE188" s="25"/>
      <c r="BHF188" s="25"/>
      <c r="BHG188" s="25"/>
      <c r="BHH188" s="25"/>
      <c r="BHI188" s="25"/>
      <c r="BHJ188" s="25"/>
      <c r="BHK188" s="25"/>
      <c r="BHL188" s="25"/>
      <c r="BHM188" s="25"/>
      <c r="BHN188" s="25"/>
      <c r="BHO188" s="25"/>
      <c r="BHP188" s="25"/>
      <c r="BHQ188" s="25"/>
      <c r="BHR188" s="25"/>
      <c r="BHS188" s="25"/>
      <c r="BHT188" s="25"/>
      <c r="BHU188" s="25"/>
      <c r="BHV188" s="25"/>
      <c r="BHW188" s="25"/>
      <c r="BHX188" s="25"/>
      <c r="BHY188" s="25"/>
      <c r="BHZ188" s="25"/>
      <c r="BIA188" s="25"/>
      <c r="BIB188" s="25"/>
      <c r="BIC188" s="25"/>
      <c r="BID188" s="25"/>
      <c r="BIE188" s="25"/>
      <c r="BIF188" s="25"/>
      <c r="BIG188" s="25"/>
      <c r="BIH188" s="25"/>
      <c r="BII188" s="25"/>
      <c r="BIJ188" s="25"/>
      <c r="BIK188" s="25"/>
      <c r="BIL188" s="25"/>
      <c r="BIM188" s="25"/>
      <c r="BIN188" s="25"/>
      <c r="BIO188" s="25"/>
      <c r="BIP188" s="25"/>
      <c r="BIQ188" s="25"/>
      <c r="BIR188" s="25"/>
      <c r="BIS188" s="25"/>
      <c r="BIT188" s="25"/>
      <c r="BIU188" s="25"/>
      <c r="BIV188" s="25"/>
      <c r="BIW188" s="25"/>
      <c r="BIX188" s="25"/>
      <c r="BIY188" s="25"/>
      <c r="BIZ188" s="25"/>
      <c r="BJA188" s="25"/>
      <c r="BJB188" s="25"/>
      <c r="BJC188" s="25"/>
      <c r="BJD188" s="25"/>
      <c r="BJE188" s="25"/>
      <c r="BJF188" s="25"/>
      <c r="BJG188" s="25"/>
      <c r="BJH188" s="25"/>
      <c r="BJI188" s="25"/>
      <c r="BJJ188" s="25"/>
      <c r="BJK188" s="25"/>
      <c r="BJL188" s="25"/>
      <c r="BJM188" s="25"/>
      <c r="BJN188" s="25"/>
      <c r="BJO188" s="25"/>
      <c r="BJP188" s="25"/>
      <c r="BJQ188" s="25"/>
      <c r="BJR188" s="25"/>
      <c r="BJS188" s="25"/>
      <c r="BJT188" s="25"/>
      <c r="BJU188" s="25"/>
      <c r="BJV188" s="25"/>
      <c r="BJW188" s="25"/>
      <c r="BJX188" s="25"/>
      <c r="BJY188" s="25"/>
      <c r="BJZ188" s="25"/>
      <c r="BKA188" s="25"/>
      <c r="BKB188" s="25"/>
      <c r="BKC188" s="25"/>
      <c r="BKD188" s="25"/>
      <c r="BKE188" s="25"/>
      <c r="BKF188" s="25"/>
      <c r="BKG188" s="25"/>
      <c r="BKH188" s="25"/>
      <c r="BKI188" s="25"/>
      <c r="BKJ188" s="25"/>
      <c r="BKK188" s="25"/>
      <c r="BKL188" s="25"/>
      <c r="BKM188" s="25"/>
      <c r="BKN188" s="25"/>
      <c r="BKO188" s="25"/>
      <c r="BKP188" s="25"/>
      <c r="BKQ188" s="25"/>
      <c r="BKR188" s="25"/>
      <c r="BKS188" s="25"/>
      <c r="BKT188" s="25"/>
      <c r="BKU188" s="25"/>
      <c r="BKV188" s="25"/>
      <c r="BKW188" s="25"/>
      <c r="BKX188" s="25"/>
      <c r="BKY188" s="25"/>
      <c r="BKZ188" s="25"/>
      <c r="BLA188" s="25"/>
      <c r="BLB188" s="25"/>
      <c r="BLC188" s="25"/>
      <c r="BLD188" s="25"/>
      <c r="BLE188" s="25"/>
      <c r="BLF188" s="25"/>
      <c r="BLG188" s="25"/>
      <c r="BLH188" s="25"/>
      <c r="BLI188" s="25"/>
      <c r="BLJ188" s="25"/>
      <c r="BLK188" s="25"/>
      <c r="BLL188" s="25"/>
      <c r="BLM188" s="25"/>
      <c r="BLN188" s="25"/>
      <c r="BLO188" s="25"/>
      <c r="BLP188" s="25"/>
      <c r="BLQ188" s="25"/>
      <c r="BLR188" s="25"/>
      <c r="BLS188" s="25"/>
      <c r="BLT188" s="25"/>
      <c r="BLU188" s="25"/>
      <c r="BLV188" s="25"/>
      <c r="BLW188" s="25"/>
      <c r="BLX188" s="25"/>
      <c r="BLY188" s="25"/>
      <c r="BLZ188" s="25"/>
      <c r="BMA188" s="25"/>
      <c r="BMB188" s="25"/>
      <c r="BMC188" s="25"/>
      <c r="BMD188" s="25"/>
      <c r="BME188" s="25"/>
      <c r="BMF188" s="25"/>
      <c r="BMG188" s="25"/>
      <c r="BMH188" s="25"/>
      <c r="BMI188" s="25"/>
      <c r="BMJ188" s="25"/>
      <c r="BMK188" s="25"/>
      <c r="BML188" s="25"/>
      <c r="BMM188" s="25"/>
      <c r="BMN188" s="25"/>
      <c r="BMO188" s="25"/>
      <c r="BMP188" s="25"/>
      <c r="BMQ188" s="25"/>
      <c r="BMR188" s="25"/>
      <c r="BMS188" s="25"/>
      <c r="BMT188" s="25"/>
      <c r="BMU188" s="25"/>
      <c r="BMV188" s="25"/>
      <c r="BMW188" s="25"/>
      <c r="BMX188" s="25"/>
      <c r="BMY188" s="25"/>
      <c r="BMZ188" s="25"/>
      <c r="BNA188" s="25"/>
      <c r="BNB188" s="25"/>
      <c r="BNC188" s="25"/>
      <c r="BND188" s="25"/>
      <c r="BNE188" s="25"/>
      <c r="BNF188" s="25"/>
      <c r="BNG188" s="25"/>
      <c r="BNH188" s="25"/>
      <c r="BNI188" s="25"/>
      <c r="BNJ188" s="25"/>
      <c r="BNK188" s="25"/>
      <c r="BNL188" s="25"/>
      <c r="BNM188" s="25"/>
      <c r="BNN188" s="25"/>
      <c r="BNO188" s="25"/>
      <c r="BNP188" s="25"/>
      <c r="BNQ188" s="25"/>
      <c r="BNR188" s="25"/>
      <c r="BNS188" s="25"/>
      <c r="BNT188" s="25"/>
      <c r="BNU188" s="25"/>
      <c r="BNV188" s="25"/>
      <c r="BNW188" s="25"/>
      <c r="BNX188" s="25"/>
      <c r="BNY188" s="25"/>
      <c r="BNZ188" s="25"/>
      <c r="BOA188" s="25"/>
      <c r="BOB188" s="25"/>
      <c r="BOC188" s="25"/>
      <c r="BOD188" s="25"/>
      <c r="BOE188" s="25"/>
      <c r="BOF188" s="25"/>
      <c r="BOG188" s="25"/>
      <c r="BOH188" s="25"/>
      <c r="BOI188" s="25"/>
      <c r="BOJ188" s="25"/>
      <c r="BOK188" s="25"/>
      <c r="BOL188" s="25"/>
      <c r="BOM188" s="25"/>
      <c r="BON188" s="25"/>
      <c r="BOO188" s="25"/>
      <c r="BOP188" s="25"/>
      <c r="BOQ188" s="25"/>
      <c r="BOR188" s="25"/>
      <c r="BOS188" s="25"/>
      <c r="BOT188" s="25"/>
      <c r="BOU188" s="25"/>
      <c r="BOV188" s="25"/>
      <c r="BOW188" s="25"/>
      <c r="BOX188" s="25"/>
      <c r="BOY188" s="25"/>
      <c r="BOZ188" s="25"/>
      <c r="BPA188" s="25"/>
      <c r="BPB188" s="25"/>
      <c r="BPC188" s="25"/>
      <c r="BPD188" s="25"/>
      <c r="BPE188" s="25"/>
      <c r="BPF188" s="25"/>
      <c r="BPG188" s="25"/>
      <c r="BPH188" s="25"/>
      <c r="BPI188" s="25"/>
      <c r="BPJ188" s="25"/>
      <c r="BPK188" s="25"/>
      <c r="BPL188" s="25"/>
      <c r="BPM188" s="25"/>
      <c r="BPN188" s="25"/>
      <c r="BPO188" s="25"/>
      <c r="BPP188" s="25"/>
      <c r="BPQ188" s="25"/>
      <c r="BPR188" s="25"/>
      <c r="BPS188" s="25"/>
      <c r="BPT188" s="25"/>
      <c r="BPU188" s="25"/>
      <c r="BPV188" s="25"/>
      <c r="BPW188" s="25"/>
      <c r="BPX188" s="25"/>
      <c r="BPY188" s="25"/>
      <c r="BPZ188" s="25"/>
      <c r="BQA188" s="25"/>
      <c r="BQB188" s="25"/>
      <c r="BQC188" s="25"/>
      <c r="BQD188" s="25"/>
      <c r="BQE188" s="25"/>
      <c r="BQF188" s="25"/>
      <c r="BQG188" s="25"/>
      <c r="BQH188" s="25"/>
      <c r="BQI188" s="25"/>
      <c r="BQJ188" s="25"/>
      <c r="BQK188" s="25"/>
      <c r="BQL188" s="25"/>
      <c r="BQM188" s="25"/>
      <c r="BQN188" s="25"/>
      <c r="BQO188" s="25"/>
      <c r="BQP188" s="25"/>
      <c r="BQQ188" s="25"/>
      <c r="BQR188" s="25"/>
      <c r="BQS188" s="25"/>
      <c r="BQT188" s="25"/>
      <c r="BQU188" s="25"/>
      <c r="BQV188" s="25"/>
      <c r="BQW188" s="25"/>
      <c r="BQX188" s="25"/>
      <c r="BQY188" s="25"/>
      <c r="BQZ188" s="25"/>
      <c r="BRA188" s="25"/>
      <c r="BRB188" s="25"/>
      <c r="BRC188" s="25"/>
      <c r="BRD188" s="25"/>
      <c r="BRE188" s="25"/>
      <c r="BRF188" s="25"/>
      <c r="BRG188" s="25"/>
      <c r="BRH188" s="25"/>
      <c r="BRI188" s="25"/>
      <c r="BRJ188" s="25"/>
      <c r="BRK188" s="25"/>
      <c r="BRL188" s="25"/>
      <c r="BRM188" s="25"/>
      <c r="BRN188" s="25"/>
      <c r="BRO188" s="25"/>
      <c r="BRP188" s="25"/>
      <c r="BRQ188" s="25"/>
      <c r="BRR188" s="25"/>
      <c r="BRS188" s="25"/>
      <c r="BRT188" s="25"/>
      <c r="BRU188" s="25"/>
      <c r="BRV188" s="25"/>
      <c r="BRW188" s="25"/>
      <c r="BRX188" s="25"/>
      <c r="BRY188" s="25"/>
      <c r="BRZ188" s="25"/>
      <c r="BSA188" s="25"/>
      <c r="BSB188" s="25"/>
      <c r="BSC188" s="25"/>
      <c r="BSD188" s="25"/>
      <c r="BSE188" s="25"/>
      <c r="BSF188" s="25"/>
      <c r="BSG188" s="25"/>
      <c r="BSH188" s="25"/>
      <c r="BSI188" s="25"/>
      <c r="BSJ188" s="25"/>
      <c r="BSK188" s="25"/>
      <c r="BSL188" s="25"/>
      <c r="BSM188" s="25"/>
      <c r="BSN188" s="25"/>
      <c r="BSO188" s="25"/>
      <c r="BSP188" s="25"/>
      <c r="BSQ188" s="25"/>
      <c r="BSR188" s="25"/>
      <c r="BSS188" s="25"/>
      <c r="BST188" s="25"/>
      <c r="BSU188" s="25"/>
      <c r="BSV188" s="25"/>
      <c r="BSW188" s="25"/>
      <c r="BSX188" s="25"/>
      <c r="BSY188" s="25"/>
      <c r="BSZ188" s="25"/>
      <c r="BTA188" s="25"/>
      <c r="BTB188" s="25"/>
      <c r="BTC188" s="25"/>
      <c r="BTD188" s="25"/>
      <c r="BTE188" s="25"/>
      <c r="BTF188" s="25"/>
      <c r="BTG188" s="25"/>
      <c r="BTH188" s="25"/>
      <c r="BTI188" s="25"/>
      <c r="BTJ188" s="25"/>
      <c r="BTK188" s="25"/>
      <c r="BTL188" s="25"/>
      <c r="BTM188" s="25"/>
      <c r="BTN188" s="25"/>
      <c r="BTO188" s="25"/>
      <c r="BTP188" s="25"/>
      <c r="BTQ188" s="25"/>
      <c r="BTR188" s="25"/>
      <c r="BTS188" s="25"/>
      <c r="BTT188" s="25"/>
      <c r="BTU188" s="25"/>
      <c r="BTV188" s="25"/>
      <c r="BTW188" s="25"/>
      <c r="BTX188" s="25"/>
      <c r="BTY188" s="25"/>
      <c r="BTZ188" s="25"/>
      <c r="BUA188" s="25"/>
      <c r="BUB188" s="25"/>
      <c r="BUC188" s="25"/>
      <c r="BUD188" s="25"/>
      <c r="BUE188" s="25"/>
      <c r="BUF188" s="25"/>
      <c r="BUG188" s="25"/>
      <c r="BUH188" s="25"/>
      <c r="BUI188" s="25"/>
      <c r="BUJ188" s="25"/>
      <c r="BUK188" s="25"/>
      <c r="BUL188" s="25"/>
      <c r="BUM188" s="25"/>
      <c r="BUN188" s="25"/>
      <c r="BUO188" s="25"/>
      <c r="BUP188" s="25"/>
      <c r="BUQ188" s="25"/>
      <c r="BUR188" s="25"/>
      <c r="BUS188" s="25"/>
      <c r="BUT188" s="25"/>
      <c r="BUU188" s="25"/>
      <c r="BUV188" s="25"/>
      <c r="BUW188" s="25"/>
      <c r="BUX188" s="25"/>
      <c r="BUY188" s="25"/>
      <c r="BUZ188" s="25"/>
      <c r="BVA188" s="25"/>
      <c r="BVB188" s="25"/>
      <c r="BVC188" s="25"/>
      <c r="BVD188" s="25"/>
      <c r="BVE188" s="25"/>
      <c r="BVF188" s="25"/>
      <c r="BVG188" s="25"/>
      <c r="BVH188" s="25"/>
      <c r="BVI188" s="25"/>
      <c r="BVJ188" s="25"/>
      <c r="BVK188" s="25"/>
      <c r="BVL188" s="25"/>
      <c r="BVM188" s="25"/>
      <c r="BVN188" s="25"/>
      <c r="BVO188" s="25"/>
      <c r="BVP188" s="25"/>
      <c r="BVQ188" s="25"/>
      <c r="BVR188" s="25"/>
      <c r="BVS188" s="25"/>
      <c r="BVT188" s="25"/>
      <c r="BVU188" s="25"/>
      <c r="BVV188" s="25"/>
      <c r="BVW188" s="25"/>
      <c r="BVX188" s="25"/>
      <c r="BVY188" s="25"/>
      <c r="BVZ188" s="25"/>
      <c r="BWA188" s="25"/>
      <c r="BWB188" s="25"/>
      <c r="BWC188" s="25"/>
      <c r="BWD188" s="25"/>
      <c r="BWE188" s="25"/>
      <c r="BWF188" s="25"/>
      <c r="BWG188" s="25"/>
      <c r="BWH188" s="25"/>
      <c r="BWI188" s="25"/>
      <c r="BWJ188" s="25"/>
      <c r="BWK188" s="25"/>
      <c r="BWL188" s="25"/>
      <c r="BWM188" s="25"/>
      <c r="BWN188" s="25"/>
      <c r="BWO188" s="25"/>
      <c r="BWP188" s="25"/>
      <c r="BWQ188" s="25"/>
      <c r="BWR188" s="25"/>
      <c r="BWS188" s="25"/>
      <c r="BWT188" s="25"/>
      <c r="BWU188" s="25"/>
      <c r="BWV188" s="25"/>
      <c r="BWW188" s="25"/>
      <c r="BWX188" s="25"/>
      <c r="BWY188" s="25"/>
      <c r="BWZ188" s="25"/>
      <c r="BXA188" s="25"/>
      <c r="BXB188" s="25"/>
      <c r="BXC188" s="25"/>
      <c r="BXD188" s="25"/>
      <c r="BXE188" s="25"/>
      <c r="BXF188" s="25"/>
      <c r="BXG188" s="25"/>
      <c r="BXH188" s="25"/>
      <c r="BXI188" s="25"/>
      <c r="BXJ188" s="25"/>
      <c r="BXK188" s="25"/>
      <c r="BXL188" s="25"/>
      <c r="BXM188" s="25"/>
      <c r="BXN188" s="25"/>
      <c r="BXO188" s="25"/>
      <c r="BXP188" s="25"/>
      <c r="BXQ188" s="25"/>
      <c r="BXR188" s="25"/>
      <c r="BXS188" s="25"/>
      <c r="BXT188" s="25"/>
      <c r="BXU188" s="25"/>
      <c r="BXV188" s="25"/>
      <c r="BXW188" s="25"/>
      <c r="BXX188" s="25"/>
      <c r="BXY188" s="25"/>
      <c r="BXZ188" s="25"/>
      <c r="BYA188" s="25"/>
      <c r="BYB188" s="25"/>
      <c r="BYC188" s="25"/>
      <c r="BYD188" s="25"/>
      <c r="BYE188" s="25"/>
      <c r="BYF188" s="25"/>
      <c r="BYG188" s="25"/>
      <c r="BYH188" s="25"/>
      <c r="BYI188" s="25"/>
      <c r="BYJ188" s="25"/>
      <c r="BYK188" s="25"/>
      <c r="BYL188" s="25"/>
      <c r="BYM188" s="25"/>
      <c r="BYN188" s="25"/>
      <c r="BYO188" s="25"/>
      <c r="BYP188" s="25"/>
      <c r="BYQ188" s="25"/>
      <c r="BYR188" s="25"/>
      <c r="BYS188" s="25"/>
      <c r="BYT188" s="25"/>
      <c r="BYU188" s="25"/>
      <c r="BYV188" s="25"/>
      <c r="BYW188" s="25"/>
      <c r="BYX188" s="25"/>
      <c r="BYY188" s="25"/>
      <c r="BYZ188" s="25"/>
      <c r="BZA188" s="25"/>
      <c r="BZB188" s="25"/>
      <c r="BZC188" s="25"/>
      <c r="BZD188" s="25"/>
      <c r="BZE188" s="25"/>
      <c r="BZF188" s="25"/>
      <c r="BZG188" s="25"/>
      <c r="BZH188" s="25"/>
      <c r="BZI188" s="25"/>
      <c r="BZJ188" s="25"/>
      <c r="BZK188" s="25"/>
      <c r="BZL188" s="25"/>
      <c r="BZM188" s="25"/>
      <c r="BZN188" s="25"/>
      <c r="BZO188" s="25"/>
      <c r="BZP188" s="25"/>
      <c r="BZQ188" s="25"/>
      <c r="BZR188" s="25"/>
      <c r="BZS188" s="25"/>
      <c r="BZT188" s="25"/>
      <c r="BZU188" s="25"/>
      <c r="BZV188" s="25"/>
      <c r="BZW188" s="25"/>
      <c r="BZX188" s="25"/>
      <c r="BZY188" s="25"/>
      <c r="BZZ188" s="25"/>
      <c r="CAA188" s="25"/>
      <c r="CAB188" s="25"/>
      <c r="CAC188" s="25"/>
      <c r="CAD188" s="25"/>
      <c r="CAE188" s="25"/>
      <c r="CAF188" s="25"/>
      <c r="CAG188" s="25"/>
      <c r="CAH188" s="25"/>
      <c r="CAI188" s="25"/>
      <c r="CAJ188" s="25"/>
      <c r="CAK188" s="25"/>
      <c r="CAL188" s="25"/>
      <c r="CAM188" s="25"/>
      <c r="CAN188" s="25"/>
      <c r="CAO188" s="25"/>
      <c r="CAP188" s="25"/>
      <c r="CAQ188" s="25"/>
      <c r="CAR188" s="25"/>
      <c r="CAS188" s="25"/>
      <c r="CAT188" s="25"/>
      <c r="CAU188" s="25"/>
      <c r="CAV188" s="25"/>
      <c r="CAW188" s="25"/>
      <c r="CAX188" s="25"/>
      <c r="CAY188" s="25"/>
    </row>
    <row r="189" spans="2:2079" s="24" customFormat="1" hidden="1" x14ac:dyDescent="0.25">
      <c r="B189" s="127" t="s">
        <v>109</v>
      </c>
      <c r="C189" s="127"/>
      <c r="D189" s="33">
        <v>41324946.579999998</v>
      </c>
      <c r="E189" s="33">
        <v>47500065.689999998</v>
      </c>
      <c r="F189" s="33">
        <v>30807242.34</v>
      </c>
      <c r="G189" s="33">
        <v>379054541.37</v>
      </c>
      <c r="H189" s="33">
        <v>87770703.469999999</v>
      </c>
      <c r="I189" s="33">
        <v>22412288.75</v>
      </c>
      <c r="J189" s="33">
        <v>64101402.57</v>
      </c>
      <c r="K189" s="33">
        <v>36766276.689999998</v>
      </c>
      <c r="L189" s="33">
        <v>23053412.129999999</v>
      </c>
      <c r="M189" s="33">
        <v>58746521.869999997</v>
      </c>
      <c r="N189" s="33">
        <f>SUM(D189:M189)</f>
        <v>791537401.46000004</v>
      </c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  <c r="IV189" s="25"/>
      <c r="IW189" s="25"/>
      <c r="IX189" s="25"/>
      <c r="IY189" s="25"/>
      <c r="IZ189" s="25"/>
      <c r="JA189" s="25"/>
      <c r="JB189" s="25"/>
      <c r="JC189" s="25"/>
      <c r="JD189" s="25"/>
      <c r="JE189" s="25"/>
      <c r="JF189" s="25"/>
      <c r="JG189" s="25"/>
      <c r="JH189" s="25"/>
      <c r="JI189" s="25"/>
      <c r="JJ189" s="25"/>
      <c r="JK189" s="25"/>
      <c r="JL189" s="25"/>
      <c r="JM189" s="25"/>
      <c r="JN189" s="25"/>
      <c r="JO189" s="25"/>
      <c r="JP189" s="25"/>
      <c r="JQ189" s="25"/>
      <c r="JR189" s="25"/>
      <c r="JS189" s="25"/>
      <c r="JT189" s="25"/>
      <c r="JU189" s="25"/>
      <c r="JV189" s="25"/>
      <c r="JW189" s="25"/>
      <c r="JX189" s="25"/>
      <c r="JY189" s="25"/>
      <c r="JZ189" s="25"/>
      <c r="KA189" s="25"/>
      <c r="KB189" s="25"/>
      <c r="KC189" s="25"/>
      <c r="KD189" s="25"/>
      <c r="KE189" s="25"/>
      <c r="KF189" s="25"/>
      <c r="KG189" s="25"/>
      <c r="KH189" s="25"/>
      <c r="KI189" s="25"/>
      <c r="KJ189" s="25"/>
      <c r="KK189" s="25"/>
      <c r="KL189" s="25"/>
      <c r="KM189" s="25"/>
      <c r="KN189" s="25"/>
      <c r="KO189" s="25"/>
      <c r="KP189" s="25"/>
      <c r="KQ189" s="25"/>
      <c r="KR189" s="25"/>
      <c r="KS189" s="25"/>
      <c r="KT189" s="25"/>
      <c r="KU189" s="25"/>
      <c r="KV189" s="25"/>
      <c r="KW189" s="25"/>
      <c r="KX189" s="25"/>
      <c r="KY189" s="25"/>
      <c r="KZ189" s="25"/>
      <c r="LA189" s="25"/>
      <c r="LB189" s="25"/>
      <c r="LC189" s="25"/>
      <c r="LD189" s="25"/>
      <c r="LE189" s="25"/>
      <c r="LF189" s="25"/>
      <c r="LG189" s="25"/>
      <c r="LH189" s="25"/>
      <c r="LI189" s="25"/>
      <c r="LJ189" s="25"/>
      <c r="LK189" s="25"/>
      <c r="LL189" s="25"/>
      <c r="LM189" s="25"/>
      <c r="LN189" s="25"/>
      <c r="LO189" s="25"/>
      <c r="LP189" s="25"/>
      <c r="LQ189" s="25"/>
      <c r="LR189" s="25"/>
      <c r="LS189" s="25"/>
      <c r="LT189" s="25"/>
      <c r="LU189" s="25"/>
      <c r="LV189" s="25"/>
      <c r="LW189" s="25"/>
      <c r="LX189" s="25"/>
      <c r="LY189" s="25"/>
      <c r="LZ189" s="25"/>
      <c r="MA189" s="25"/>
      <c r="MB189" s="25"/>
      <c r="MC189" s="25"/>
      <c r="MD189" s="25"/>
      <c r="ME189" s="25"/>
      <c r="MF189" s="25"/>
      <c r="MG189" s="25"/>
      <c r="MH189" s="25"/>
      <c r="MI189" s="25"/>
      <c r="MJ189" s="25"/>
      <c r="MK189" s="25"/>
      <c r="ML189" s="25"/>
      <c r="MM189" s="25"/>
      <c r="MN189" s="25"/>
      <c r="MO189" s="25"/>
      <c r="MP189" s="25"/>
      <c r="MQ189" s="25"/>
      <c r="MR189" s="25"/>
      <c r="MS189" s="25"/>
      <c r="MT189" s="25"/>
      <c r="MU189" s="25"/>
      <c r="MV189" s="25"/>
      <c r="MW189" s="25"/>
      <c r="MX189" s="25"/>
      <c r="MY189" s="25"/>
      <c r="MZ189" s="25"/>
      <c r="NA189" s="25"/>
      <c r="NB189" s="25"/>
      <c r="NC189" s="25"/>
      <c r="ND189" s="25"/>
      <c r="NE189" s="25"/>
      <c r="NF189" s="25"/>
      <c r="NG189" s="25"/>
      <c r="NH189" s="25"/>
      <c r="NI189" s="25"/>
      <c r="NJ189" s="25"/>
      <c r="NK189" s="25"/>
      <c r="NL189" s="25"/>
      <c r="NM189" s="25"/>
      <c r="NN189" s="25"/>
      <c r="NO189" s="25"/>
      <c r="NP189" s="25"/>
      <c r="NQ189" s="25"/>
      <c r="NR189" s="25"/>
      <c r="NS189" s="25"/>
      <c r="NT189" s="25"/>
      <c r="NU189" s="25"/>
      <c r="NV189" s="25"/>
      <c r="NW189" s="25"/>
      <c r="NX189" s="25"/>
      <c r="NY189" s="25"/>
      <c r="NZ189" s="25"/>
      <c r="OA189" s="25"/>
      <c r="OB189" s="25"/>
      <c r="OC189" s="25"/>
      <c r="OD189" s="25"/>
      <c r="OE189" s="25"/>
      <c r="OF189" s="25"/>
      <c r="OG189" s="25"/>
      <c r="OH189" s="25"/>
      <c r="OI189" s="25"/>
      <c r="OJ189" s="25"/>
      <c r="OK189" s="25"/>
      <c r="OL189" s="25"/>
      <c r="OM189" s="25"/>
      <c r="ON189" s="25"/>
      <c r="OO189" s="25"/>
      <c r="OP189" s="25"/>
      <c r="OQ189" s="25"/>
      <c r="OR189" s="25"/>
      <c r="OS189" s="25"/>
      <c r="OT189" s="25"/>
      <c r="OU189" s="25"/>
      <c r="OV189" s="25"/>
      <c r="OW189" s="25"/>
      <c r="OX189" s="25"/>
      <c r="OY189" s="25"/>
      <c r="OZ189" s="25"/>
      <c r="PA189" s="25"/>
      <c r="PB189" s="25"/>
      <c r="PC189" s="25"/>
      <c r="PD189" s="25"/>
      <c r="PE189" s="25"/>
      <c r="PF189" s="25"/>
      <c r="PG189" s="25"/>
      <c r="PH189" s="25"/>
      <c r="PI189" s="25"/>
      <c r="PJ189" s="25"/>
      <c r="PK189" s="25"/>
      <c r="PL189" s="25"/>
      <c r="PM189" s="25"/>
      <c r="PN189" s="25"/>
      <c r="PO189" s="25"/>
      <c r="PP189" s="25"/>
      <c r="PQ189" s="25"/>
      <c r="PR189" s="25"/>
      <c r="PS189" s="25"/>
      <c r="PT189" s="25"/>
      <c r="PU189" s="25"/>
      <c r="PV189" s="25"/>
      <c r="PW189" s="25"/>
      <c r="PX189" s="25"/>
      <c r="PY189" s="25"/>
      <c r="PZ189" s="25"/>
      <c r="QA189" s="25"/>
      <c r="QB189" s="25"/>
      <c r="QC189" s="25"/>
      <c r="QD189" s="25"/>
      <c r="QE189" s="25"/>
      <c r="QF189" s="25"/>
      <c r="QG189" s="25"/>
      <c r="QH189" s="25"/>
      <c r="QI189" s="25"/>
      <c r="QJ189" s="25"/>
      <c r="QK189" s="25"/>
      <c r="QL189" s="25"/>
      <c r="QM189" s="25"/>
      <c r="QN189" s="25"/>
      <c r="QO189" s="25"/>
      <c r="QP189" s="25"/>
      <c r="QQ189" s="25"/>
      <c r="QR189" s="25"/>
      <c r="QS189" s="25"/>
      <c r="QT189" s="25"/>
      <c r="QU189" s="25"/>
      <c r="QV189" s="25"/>
      <c r="QW189" s="25"/>
      <c r="QX189" s="25"/>
      <c r="QY189" s="25"/>
      <c r="QZ189" s="25"/>
      <c r="RA189" s="25"/>
      <c r="RB189" s="25"/>
      <c r="RC189" s="25"/>
      <c r="RD189" s="25"/>
      <c r="RE189" s="25"/>
      <c r="RF189" s="25"/>
      <c r="RG189" s="25"/>
      <c r="RH189" s="25"/>
      <c r="RI189" s="25"/>
      <c r="RJ189" s="25"/>
      <c r="RK189" s="25"/>
      <c r="RL189" s="25"/>
      <c r="RM189" s="25"/>
      <c r="RN189" s="25"/>
      <c r="RO189" s="25"/>
      <c r="RP189" s="25"/>
      <c r="RQ189" s="25"/>
      <c r="RR189" s="25"/>
      <c r="RS189" s="25"/>
      <c r="RT189" s="25"/>
      <c r="RU189" s="25"/>
      <c r="RV189" s="25"/>
      <c r="RW189" s="25"/>
      <c r="RX189" s="25"/>
      <c r="RY189" s="25"/>
      <c r="RZ189" s="25"/>
      <c r="SA189" s="25"/>
      <c r="SB189" s="25"/>
      <c r="SC189" s="25"/>
      <c r="SD189" s="25"/>
      <c r="SE189" s="25"/>
      <c r="SF189" s="25"/>
      <c r="SG189" s="25"/>
      <c r="SH189" s="25"/>
      <c r="SI189" s="25"/>
      <c r="SJ189" s="25"/>
      <c r="SK189" s="25"/>
      <c r="SL189" s="25"/>
      <c r="SM189" s="25"/>
      <c r="SN189" s="25"/>
      <c r="SO189" s="25"/>
      <c r="SP189" s="25"/>
      <c r="SQ189" s="25"/>
      <c r="SR189" s="25"/>
      <c r="SS189" s="25"/>
      <c r="ST189" s="25"/>
      <c r="SU189" s="25"/>
      <c r="SV189" s="25"/>
      <c r="SW189" s="25"/>
      <c r="SX189" s="25"/>
      <c r="SY189" s="25"/>
      <c r="SZ189" s="25"/>
      <c r="TA189" s="25"/>
      <c r="TB189" s="25"/>
      <c r="TC189" s="25"/>
      <c r="TD189" s="25"/>
      <c r="TE189" s="25"/>
      <c r="TF189" s="25"/>
      <c r="TG189" s="25"/>
      <c r="TH189" s="25"/>
      <c r="TI189" s="25"/>
      <c r="TJ189" s="25"/>
      <c r="TK189" s="25"/>
      <c r="TL189" s="25"/>
      <c r="TM189" s="25"/>
      <c r="TN189" s="25"/>
      <c r="TO189" s="25"/>
      <c r="TP189" s="25"/>
      <c r="TQ189" s="25"/>
      <c r="TR189" s="25"/>
      <c r="TS189" s="25"/>
      <c r="TT189" s="25"/>
      <c r="TU189" s="25"/>
      <c r="TV189" s="25"/>
      <c r="TW189" s="25"/>
      <c r="TX189" s="25"/>
      <c r="TY189" s="25"/>
      <c r="TZ189" s="25"/>
      <c r="UA189" s="25"/>
      <c r="UB189" s="25"/>
      <c r="UC189" s="25"/>
      <c r="UD189" s="25"/>
      <c r="UE189" s="25"/>
      <c r="UF189" s="25"/>
      <c r="UG189" s="25"/>
      <c r="UH189" s="25"/>
      <c r="UI189" s="25"/>
      <c r="UJ189" s="25"/>
      <c r="UK189" s="25"/>
      <c r="UL189" s="25"/>
      <c r="UM189" s="25"/>
      <c r="UN189" s="25"/>
      <c r="UO189" s="25"/>
      <c r="UP189" s="25"/>
      <c r="UQ189" s="25"/>
      <c r="UR189" s="25"/>
      <c r="US189" s="25"/>
      <c r="UT189" s="25"/>
      <c r="UU189" s="25"/>
      <c r="UV189" s="25"/>
      <c r="UW189" s="25"/>
      <c r="UX189" s="25"/>
      <c r="UY189" s="25"/>
      <c r="UZ189" s="25"/>
      <c r="VA189" s="25"/>
      <c r="VB189" s="25"/>
      <c r="VC189" s="25"/>
      <c r="VD189" s="25"/>
      <c r="VE189" s="25"/>
      <c r="VF189" s="25"/>
      <c r="VG189" s="25"/>
      <c r="VH189" s="25"/>
      <c r="VI189" s="25"/>
      <c r="VJ189" s="25"/>
      <c r="VK189" s="25"/>
      <c r="VL189" s="25"/>
      <c r="VM189" s="25"/>
      <c r="VN189" s="25"/>
      <c r="VO189" s="25"/>
      <c r="VP189" s="25"/>
      <c r="VQ189" s="25"/>
      <c r="VR189" s="25"/>
      <c r="VS189" s="25"/>
      <c r="VT189" s="25"/>
      <c r="VU189" s="25"/>
      <c r="VV189" s="25"/>
      <c r="VW189" s="25"/>
      <c r="VX189" s="25"/>
      <c r="VY189" s="25"/>
      <c r="VZ189" s="25"/>
      <c r="WA189" s="25"/>
      <c r="WB189" s="25"/>
      <c r="WC189" s="25"/>
      <c r="WD189" s="25"/>
      <c r="WE189" s="25"/>
      <c r="WF189" s="25"/>
      <c r="WG189" s="25"/>
      <c r="WH189" s="25"/>
      <c r="WI189" s="25"/>
      <c r="WJ189" s="25"/>
      <c r="WK189" s="25"/>
      <c r="WL189" s="25"/>
      <c r="WM189" s="25"/>
      <c r="WN189" s="25"/>
      <c r="WO189" s="25"/>
      <c r="WP189" s="25"/>
      <c r="WQ189" s="25"/>
      <c r="WR189" s="25"/>
      <c r="WS189" s="25"/>
      <c r="WT189" s="25"/>
      <c r="WU189" s="25"/>
      <c r="WV189" s="25"/>
      <c r="WW189" s="25"/>
      <c r="WX189" s="25"/>
      <c r="WY189" s="25"/>
      <c r="WZ189" s="25"/>
      <c r="XA189" s="25"/>
      <c r="XB189" s="25"/>
      <c r="XC189" s="25"/>
      <c r="XD189" s="25"/>
      <c r="XE189" s="25"/>
      <c r="XF189" s="25"/>
      <c r="XG189" s="25"/>
      <c r="XH189" s="25"/>
      <c r="XI189" s="25"/>
      <c r="XJ189" s="25"/>
      <c r="XK189" s="25"/>
      <c r="XL189" s="25"/>
      <c r="XM189" s="25"/>
      <c r="XN189" s="25"/>
      <c r="XO189" s="25"/>
      <c r="XP189" s="25"/>
      <c r="XQ189" s="25"/>
      <c r="XR189" s="25"/>
      <c r="XS189" s="25"/>
      <c r="XT189" s="25"/>
      <c r="XU189" s="25"/>
      <c r="XV189" s="25"/>
      <c r="XW189" s="25"/>
      <c r="XX189" s="25"/>
      <c r="XY189" s="25"/>
      <c r="XZ189" s="25"/>
      <c r="YA189" s="25"/>
      <c r="YB189" s="25"/>
      <c r="YC189" s="25"/>
      <c r="YD189" s="25"/>
      <c r="YE189" s="25"/>
      <c r="YF189" s="25"/>
      <c r="YG189" s="25"/>
      <c r="YH189" s="25"/>
      <c r="YI189" s="25"/>
      <c r="YJ189" s="25"/>
      <c r="YK189" s="25"/>
      <c r="YL189" s="25"/>
      <c r="YM189" s="25"/>
      <c r="YN189" s="25"/>
      <c r="YO189" s="25"/>
      <c r="YP189" s="25"/>
      <c r="YQ189" s="25"/>
      <c r="YR189" s="25"/>
      <c r="YS189" s="25"/>
      <c r="YT189" s="25"/>
      <c r="YU189" s="25"/>
      <c r="YV189" s="25"/>
      <c r="YW189" s="25"/>
      <c r="YX189" s="25"/>
      <c r="YY189" s="25"/>
      <c r="YZ189" s="25"/>
      <c r="ZA189" s="25"/>
      <c r="ZB189" s="25"/>
      <c r="ZC189" s="25"/>
      <c r="ZD189" s="25"/>
      <c r="ZE189" s="25"/>
      <c r="ZF189" s="25"/>
      <c r="ZG189" s="25"/>
      <c r="ZH189" s="25"/>
      <c r="ZI189" s="25"/>
      <c r="ZJ189" s="25"/>
      <c r="ZK189" s="25"/>
      <c r="ZL189" s="25"/>
      <c r="ZM189" s="25"/>
      <c r="ZN189" s="25"/>
      <c r="ZO189" s="25"/>
      <c r="ZP189" s="25"/>
      <c r="ZQ189" s="25"/>
      <c r="ZR189" s="25"/>
      <c r="ZS189" s="25"/>
      <c r="ZT189" s="25"/>
      <c r="ZU189" s="25"/>
      <c r="ZV189" s="25"/>
      <c r="ZW189" s="25"/>
      <c r="ZX189" s="25"/>
      <c r="ZY189" s="25"/>
      <c r="ZZ189" s="25"/>
      <c r="AAA189" s="25"/>
      <c r="AAB189" s="25"/>
      <c r="AAC189" s="25"/>
      <c r="AAD189" s="25"/>
      <c r="AAE189" s="25"/>
      <c r="AAF189" s="25"/>
      <c r="AAG189" s="25"/>
      <c r="AAH189" s="25"/>
      <c r="AAI189" s="25"/>
      <c r="AAJ189" s="25"/>
      <c r="AAK189" s="25"/>
      <c r="AAL189" s="25"/>
      <c r="AAM189" s="25"/>
      <c r="AAN189" s="25"/>
      <c r="AAO189" s="25"/>
      <c r="AAP189" s="25"/>
      <c r="AAQ189" s="25"/>
      <c r="AAR189" s="25"/>
      <c r="AAS189" s="25"/>
      <c r="AAT189" s="25"/>
      <c r="AAU189" s="25"/>
      <c r="AAV189" s="25"/>
      <c r="AAW189" s="25"/>
      <c r="AAX189" s="25"/>
      <c r="AAY189" s="25"/>
      <c r="AAZ189" s="25"/>
      <c r="ABA189" s="25"/>
      <c r="ABB189" s="25"/>
      <c r="ABC189" s="25"/>
      <c r="ABD189" s="25"/>
      <c r="ABE189" s="25"/>
      <c r="ABF189" s="25"/>
      <c r="ABG189" s="25"/>
      <c r="ABH189" s="25"/>
      <c r="ABI189" s="25"/>
      <c r="ABJ189" s="25"/>
      <c r="ABK189" s="25"/>
      <c r="ABL189" s="25"/>
      <c r="ABM189" s="25"/>
      <c r="ABN189" s="25"/>
      <c r="ABO189" s="25"/>
      <c r="ABP189" s="25"/>
      <c r="ABQ189" s="25"/>
      <c r="ABR189" s="25"/>
      <c r="ABS189" s="25"/>
      <c r="ABT189" s="25"/>
      <c r="ABU189" s="25"/>
      <c r="ABV189" s="25"/>
      <c r="ABW189" s="25"/>
      <c r="ABX189" s="25"/>
      <c r="ABY189" s="25"/>
      <c r="ABZ189" s="25"/>
      <c r="ACA189" s="25"/>
      <c r="ACB189" s="25"/>
      <c r="ACC189" s="25"/>
      <c r="ACD189" s="25"/>
      <c r="ACE189" s="25"/>
      <c r="ACF189" s="25"/>
      <c r="ACG189" s="25"/>
      <c r="ACH189" s="25"/>
      <c r="ACI189" s="25"/>
      <c r="ACJ189" s="25"/>
      <c r="ACK189" s="25"/>
      <c r="ACL189" s="25"/>
      <c r="ACM189" s="25"/>
      <c r="ACN189" s="25"/>
      <c r="ACO189" s="25"/>
      <c r="ACP189" s="25"/>
      <c r="ACQ189" s="25"/>
      <c r="ACR189" s="25"/>
      <c r="ACS189" s="25"/>
      <c r="ACT189" s="25"/>
      <c r="ACU189" s="25"/>
      <c r="ACV189" s="25"/>
      <c r="ACW189" s="25"/>
      <c r="ACX189" s="25"/>
      <c r="ACY189" s="25"/>
      <c r="ACZ189" s="25"/>
      <c r="ADA189" s="25"/>
      <c r="ADB189" s="25"/>
      <c r="ADC189" s="25"/>
      <c r="ADD189" s="25"/>
      <c r="ADE189" s="25"/>
      <c r="ADF189" s="25"/>
      <c r="ADG189" s="25"/>
      <c r="ADH189" s="25"/>
      <c r="ADI189" s="25"/>
      <c r="ADJ189" s="25"/>
      <c r="ADK189" s="25"/>
      <c r="ADL189" s="25"/>
      <c r="ADM189" s="25"/>
      <c r="ADN189" s="25"/>
      <c r="ADO189" s="25"/>
      <c r="ADP189" s="25"/>
      <c r="ADQ189" s="25"/>
      <c r="ADR189" s="25"/>
      <c r="ADS189" s="25"/>
      <c r="ADT189" s="25"/>
      <c r="ADU189" s="25"/>
      <c r="ADV189" s="25"/>
      <c r="ADW189" s="25"/>
      <c r="ADX189" s="25"/>
      <c r="ADY189" s="25"/>
      <c r="ADZ189" s="25"/>
      <c r="AEA189" s="25"/>
      <c r="AEB189" s="25"/>
      <c r="AEC189" s="25"/>
      <c r="AED189" s="25"/>
      <c r="AEE189" s="25"/>
      <c r="AEF189" s="25"/>
      <c r="AEG189" s="25"/>
      <c r="AEH189" s="25"/>
      <c r="AEI189" s="25"/>
      <c r="AEJ189" s="25"/>
      <c r="AEK189" s="25"/>
      <c r="AEL189" s="25"/>
      <c r="AEM189" s="25"/>
      <c r="AEN189" s="25"/>
      <c r="AEO189" s="25"/>
      <c r="AEP189" s="25"/>
      <c r="AEQ189" s="25"/>
      <c r="AER189" s="25"/>
      <c r="AES189" s="25"/>
      <c r="AET189" s="25"/>
      <c r="AEU189" s="25"/>
      <c r="AEV189" s="25"/>
      <c r="AEW189" s="25"/>
      <c r="AEX189" s="25"/>
      <c r="AEY189" s="25"/>
      <c r="AEZ189" s="25"/>
      <c r="AFA189" s="25"/>
      <c r="AFB189" s="25"/>
      <c r="AFC189" s="25"/>
      <c r="AFD189" s="25"/>
      <c r="AFE189" s="25"/>
      <c r="AFF189" s="25"/>
      <c r="AFG189" s="25"/>
      <c r="AFH189" s="25"/>
      <c r="AFI189" s="25"/>
      <c r="AFJ189" s="25"/>
      <c r="AFK189" s="25"/>
      <c r="AFL189" s="25"/>
      <c r="AFM189" s="25"/>
      <c r="AFN189" s="25"/>
      <c r="AFO189" s="25"/>
      <c r="AFP189" s="25"/>
      <c r="AFQ189" s="25"/>
      <c r="AFR189" s="25"/>
      <c r="AFS189" s="25"/>
      <c r="AFT189" s="25"/>
      <c r="AFU189" s="25"/>
      <c r="AFV189" s="25"/>
      <c r="AFW189" s="25"/>
      <c r="AFX189" s="25"/>
      <c r="AFY189" s="25"/>
      <c r="AFZ189" s="25"/>
      <c r="AGA189" s="25"/>
      <c r="AGB189" s="25"/>
      <c r="AGC189" s="25"/>
      <c r="AGD189" s="25"/>
      <c r="AGE189" s="25"/>
      <c r="AGF189" s="25"/>
      <c r="AGG189" s="25"/>
      <c r="AGH189" s="25"/>
      <c r="AGI189" s="25"/>
      <c r="AGJ189" s="25"/>
      <c r="AGK189" s="25"/>
      <c r="AGL189" s="25"/>
      <c r="AGM189" s="25"/>
      <c r="AGN189" s="25"/>
      <c r="AGO189" s="25"/>
      <c r="AGP189" s="25"/>
      <c r="AGQ189" s="25"/>
      <c r="AGR189" s="25"/>
      <c r="AGS189" s="25"/>
      <c r="AGT189" s="25"/>
      <c r="AGU189" s="25"/>
      <c r="AGV189" s="25"/>
      <c r="AGW189" s="25"/>
      <c r="AGX189" s="25"/>
      <c r="AGY189" s="25"/>
      <c r="AGZ189" s="25"/>
      <c r="AHA189" s="25"/>
      <c r="AHB189" s="25"/>
      <c r="AHC189" s="25"/>
      <c r="AHD189" s="25"/>
      <c r="AHE189" s="25"/>
      <c r="AHF189" s="25"/>
      <c r="AHG189" s="25"/>
      <c r="AHH189" s="25"/>
      <c r="AHI189" s="25"/>
      <c r="AHJ189" s="25"/>
      <c r="AHK189" s="25"/>
      <c r="AHL189" s="25"/>
      <c r="AHM189" s="25"/>
      <c r="AHN189" s="25"/>
      <c r="AHO189" s="25"/>
      <c r="AHP189" s="25"/>
      <c r="AHQ189" s="25"/>
      <c r="AHR189" s="25"/>
      <c r="AHS189" s="25"/>
      <c r="AHT189" s="25"/>
      <c r="AHU189" s="25"/>
      <c r="AHV189" s="25"/>
      <c r="AHW189" s="25"/>
      <c r="AHX189" s="25"/>
      <c r="AHY189" s="25"/>
      <c r="AHZ189" s="25"/>
      <c r="AIA189" s="25"/>
      <c r="AIB189" s="25"/>
      <c r="AIC189" s="25"/>
      <c r="AID189" s="25"/>
      <c r="AIE189" s="25"/>
      <c r="AIF189" s="25"/>
      <c r="AIG189" s="25"/>
      <c r="AIH189" s="25"/>
      <c r="AII189" s="25"/>
      <c r="AIJ189" s="25"/>
      <c r="AIK189" s="25"/>
      <c r="AIL189" s="25"/>
      <c r="AIM189" s="25"/>
      <c r="AIN189" s="25"/>
      <c r="AIO189" s="25"/>
      <c r="AIP189" s="25"/>
      <c r="AIQ189" s="25"/>
      <c r="AIR189" s="25"/>
      <c r="AIS189" s="25"/>
      <c r="AIT189" s="25"/>
      <c r="AIU189" s="25"/>
      <c r="AIV189" s="25"/>
      <c r="AIW189" s="25"/>
      <c r="AIX189" s="25"/>
      <c r="AIY189" s="25"/>
      <c r="AIZ189" s="25"/>
      <c r="AJA189" s="25"/>
      <c r="AJB189" s="25"/>
      <c r="AJC189" s="25"/>
      <c r="AJD189" s="25"/>
      <c r="AJE189" s="25"/>
      <c r="AJF189" s="25"/>
      <c r="AJG189" s="25"/>
      <c r="AJH189" s="25"/>
      <c r="AJI189" s="25"/>
      <c r="AJJ189" s="25"/>
      <c r="AJK189" s="25"/>
      <c r="AJL189" s="25"/>
      <c r="AJM189" s="25"/>
      <c r="AJN189" s="25"/>
      <c r="AJO189" s="25"/>
      <c r="AJP189" s="25"/>
      <c r="AJQ189" s="25"/>
      <c r="AJR189" s="25"/>
      <c r="AJS189" s="25"/>
      <c r="AJT189" s="25"/>
      <c r="AJU189" s="25"/>
      <c r="AJV189" s="25"/>
      <c r="AJW189" s="25"/>
      <c r="AJX189" s="25"/>
      <c r="AJY189" s="25"/>
      <c r="AJZ189" s="25"/>
      <c r="AKA189" s="25"/>
      <c r="AKB189" s="25"/>
      <c r="AKC189" s="25"/>
      <c r="AKD189" s="25"/>
      <c r="AKE189" s="25"/>
      <c r="AKF189" s="25"/>
      <c r="AKG189" s="25"/>
      <c r="AKH189" s="25"/>
      <c r="AKI189" s="25"/>
      <c r="AKJ189" s="25"/>
      <c r="AKK189" s="25"/>
      <c r="AKL189" s="25"/>
      <c r="AKM189" s="25"/>
      <c r="AKN189" s="25"/>
      <c r="AKO189" s="25"/>
      <c r="AKP189" s="25"/>
      <c r="AKQ189" s="25"/>
      <c r="AKR189" s="25"/>
      <c r="AKS189" s="25"/>
      <c r="AKT189" s="25"/>
      <c r="AKU189" s="25"/>
      <c r="AKV189" s="25"/>
      <c r="AKW189" s="25"/>
      <c r="AKX189" s="25"/>
      <c r="AKY189" s="25"/>
      <c r="AKZ189" s="25"/>
      <c r="ALA189" s="25"/>
      <c r="ALB189" s="25"/>
      <c r="ALC189" s="25"/>
      <c r="ALD189" s="25"/>
      <c r="ALE189" s="25"/>
      <c r="ALF189" s="25"/>
      <c r="ALG189" s="25"/>
      <c r="ALH189" s="25"/>
      <c r="ALI189" s="25"/>
      <c r="ALJ189" s="25"/>
      <c r="ALK189" s="25"/>
      <c r="ALL189" s="25"/>
      <c r="ALM189" s="25"/>
      <c r="ALN189" s="25"/>
      <c r="ALO189" s="25"/>
      <c r="ALP189" s="25"/>
      <c r="ALQ189" s="25"/>
      <c r="ALR189" s="25"/>
      <c r="ALS189" s="25"/>
      <c r="ALT189" s="25"/>
      <c r="ALU189" s="25"/>
      <c r="ALV189" s="25"/>
      <c r="ALW189" s="25"/>
      <c r="ALX189" s="25"/>
      <c r="ALY189" s="25"/>
      <c r="ALZ189" s="25"/>
      <c r="AMA189" s="25"/>
      <c r="AMB189" s="25"/>
      <c r="AMC189" s="25"/>
      <c r="AMD189" s="25"/>
      <c r="AME189" s="25"/>
      <c r="AMF189" s="25"/>
      <c r="AMG189" s="25"/>
      <c r="AMH189" s="25"/>
      <c r="AMI189" s="25"/>
      <c r="AMJ189" s="25"/>
      <c r="AMK189" s="25"/>
      <c r="AML189" s="25"/>
      <c r="AMM189" s="25"/>
      <c r="AMN189" s="25"/>
      <c r="AMO189" s="25"/>
      <c r="AMP189" s="25"/>
      <c r="AMQ189" s="25"/>
      <c r="AMR189" s="25"/>
      <c r="AMS189" s="25"/>
      <c r="AMT189" s="25"/>
      <c r="AMU189" s="25"/>
      <c r="AMV189" s="25"/>
      <c r="AMW189" s="25"/>
      <c r="AMX189" s="25"/>
      <c r="AMY189" s="25"/>
      <c r="AMZ189" s="25"/>
      <c r="ANA189" s="25"/>
      <c r="ANB189" s="25"/>
      <c r="ANC189" s="25"/>
      <c r="AND189" s="25"/>
      <c r="ANE189" s="25"/>
      <c r="ANF189" s="25"/>
      <c r="ANG189" s="25"/>
      <c r="ANH189" s="25"/>
      <c r="ANI189" s="25"/>
      <c r="ANJ189" s="25"/>
      <c r="ANK189" s="25"/>
      <c r="ANL189" s="25"/>
      <c r="ANM189" s="25"/>
      <c r="ANN189" s="25"/>
      <c r="ANO189" s="25"/>
      <c r="ANP189" s="25"/>
      <c r="ANQ189" s="25"/>
      <c r="ANR189" s="25"/>
      <c r="ANS189" s="25"/>
      <c r="ANT189" s="25"/>
      <c r="ANU189" s="25"/>
      <c r="ANV189" s="25"/>
      <c r="ANW189" s="25"/>
      <c r="ANX189" s="25"/>
      <c r="ANY189" s="25"/>
      <c r="ANZ189" s="25"/>
      <c r="AOA189" s="25"/>
      <c r="AOB189" s="25"/>
      <c r="AOC189" s="25"/>
      <c r="AOD189" s="25"/>
      <c r="AOE189" s="25"/>
      <c r="AOF189" s="25"/>
      <c r="AOG189" s="25"/>
      <c r="AOH189" s="25"/>
      <c r="AOI189" s="25"/>
      <c r="AOJ189" s="25"/>
      <c r="AOK189" s="25"/>
      <c r="AOL189" s="25"/>
      <c r="AOM189" s="25"/>
      <c r="AON189" s="25"/>
      <c r="AOO189" s="25"/>
      <c r="AOP189" s="25"/>
      <c r="AOQ189" s="25"/>
      <c r="AOR189" s="25"/>
      <c r="AOS189" s="25"/>
      <c r="AOT189" s="25"/>
      <c r="AOU189" s="25"/>
      <c r="AOV189" s="25"/>
      <c r="AOW189" s="25"/>
      <c r="AOX189" s="25"/>
      <c r="AOY189" s="25"/>
      <c r="AOZ189" s="25"/>
      <c r="APA189" s="25"/>
      <c r="APB189" s="25"/>
      <c r="APC189" s="25"/>
      <c r="APD189" s="25"/>
      <c r="APE189" s="25"/>
      <c r="APF189" s="25"/>
      <c r="APG189" s="25"/>
      <c r="APH189" s="25"/>
      <c r="API189" s="25"/>
      <c r="APJ189" s="25"/>
      <c r="APK189" s="25"/>
      <c r="APL189" s="25"/>
      <c r="APM189" s="25"/>
      <c r="APN189" s="25"/>
      <c r="APO189" s="25"/>
      <c r="APP189" s="25"/>
      <c r="APQ189" s="25"/>
      <c r="APR189" s="25"/>
      <c r="APS189" s="25"/>
      <c r="APT189" s="25"/>
      <c r="APU189" s="25"/>
      <c r="APV189" s="25"/>
      <c r="APW189" s="25"/>
      <c r="APX189" s="25"/>
      <c r="APY189" s="25"/>
      <c r="APZ189" s="25"/>
      <c r="AQA189" s="25"/>
      <c r="AQB189" s="25"/>
      <c r="AQC189" s="25"/>
      <c r="AQD189" s="25"/>
      <c r="AQE189" s="25"/>
      <c r="AQF189" s="25"/>
      <c r="AQG189" s="25"/>
      <c r="AQH189" s="25"/>
      <c r="AQI189" s="25"/>
      <c r="AQJ189" s="25"/>
      <c r="AQK189" s="25"/>
      <c r="AQL189" s="25"/>
      <c r="AQM189" s="25"/>
      <c r="AQN189" s="25"/>
      <c r="AQO189" s="25"/>
      <c r="AQP189" s="25"/>
      <c r="AQQ189" s="25"/>
      <c r="AQR189" s="25"/>
      <c r="AQS189" s="25"/>
      <c r="AQT189" s="25"/>
      <c r="AQU189" s="25"/>
      <c r="AQV189" s="25"/>
      <c r="AQW189" s="25"/>
      <c r="AQX189" s="25"/>
      <c r="AQY189" s="25"/>
      <c r="AQZ189" s="25"/>
      <c r="ARA189" s="25"/>
      <c r="ARB189" s="25"/>
      <c r="ARC189" s="25"/>
      <c r="ARD189" s="25"/>
      <c r="ARE189" s="25"/>
      <c r="ARF189" s="25"/>
      <c r="ARG189" s="25"/>
      <c r="ARH189" s="25"/>
      <c r="ARI189" s="25"/>
      <c r="ARJ189" s="25"/>
      <c r="ARK189" s="25"/>
      <c r="ARL189" s="25"/>
      <c r="ARM189" s="25"/>
      <c r="ARN189" s="25"/>
      <c r="ARO189" s="25"/>
      <c r="ARP189" s="25"/>
      <c r="ARQ189" s="25"/>
      <c r="ARR189" s="25"/>
      <c r="ARS189" s="25"/>
      <c r="ART189" s="25"/>
      <c r="ARU189" s="25"/>
      <c r="ARV189" s="25"/>
      <c r="ARW189" s="25"/>
      <c r="ARX189" s="25"/>
      <c r="ARY189" s="25"/>
      <c r="ARZ189" s="25"/>
      <c r="ASA189" s="25"/>
      <c r="ASB189" s="25"/>
      <c r="ASC189" s="25"/>
      <c r="ASD189" s="25"/>
      <c r="ASE189" s="25"/>
      <c r="ASF189" s="25"/>
      <c r="ASG189" s="25"/>
      <c r="ASH189" s="25"/>
      <c r="ASI189" s="25"/>
      <c r="ASJ189" s="25"/>
      <c r="ASK189" s="25"/>
      <c r="ASL189" s="25"/>
      <c r="ASM189" s="25"/>
      <c r="ASN189" s="25"/>
      <c r="ASO189" s="25"/>
      <c r="ASP189" s="25"/>
      <c r="ASQ189" s="25"/>
      <c r="ASR189" s="25"/>
      <c r="ASS189" s="25"/>
      <c r="AST189" s="25"/>
      <c r="ASU189" s="25"/>
      <c r="ASV189" s="25"/>
      <c r="ASW189" s="25"/>
      <c r="ASX189" s="25"/>
      <c r="ASY189" s="25"/>
      <c r="ASZ189" s="25"/>
      <c r="ATA189" s="25"/>
      <c r="ATB189" s="25"/>
      <c r="ATC189" s="25"/>
      <c r="ATD189" s="25"/>
      <c r="ATE189" s="25"/>
      <c r="ATF189" s="25"/>
      <c r="ATG189" s="25"/>
      <c r="ATH189" s="25"/>
      <c r="ATI189" s="25"/>
      <c r="ATJ189" s="25"/>
      <c r="ATK189" s="25"/>
      <c r="ATL189" s="25"/>
      <c r="ATM189" s="25"/>
      <c r="ATN189" s="25"/>
      <c r="ATO189" s="25"/>
      <c r="ATP189" s="25"/>
      <c r="ATQ189" s="25"/>
      <c r="ATR189" s="25"/>
      <c r="ATS189" s="25"/>
      <c r="ATT189" s="25"/>
      <c r="ATU189" s="25"/>
      <c r="ATV189" s="25"/>
      <c r="ATW189" s="25"/>
      <c r="ATX189" s="25"/>
      <c r="ATY189" s="25"/>
      <c r="ATZ189" s="25"/>
      <c r="AUA189" s="25"/>
      <c r="AUB189" s="25"/>
      <c r="AUC189" s="25"/>
      <c r="AUD189" s="25"/>
      <c r="AUE189" s="25"/>
      <c r="AUF189" s="25"/>
      <c r="AUG189" s="25"/>
      <c r="AUH189" s="25"/>
      <c r="AUI189" s="25"/>
      <c r="AUJ189" s="25"/>
      <c r="AUK189" s="25"/>
      <c r="AUL189" s="25"/>
      <c r="AUM189" s="25"/>
      <c r="AUN189" s="25"/>
      <c r="AUO189" s="25"/>
      <c r="AUP189" s="25"/>
      <c r="AUQ189" s="25"/>
      <c r="AUR189" s="25"/>
      <c r="AUS189" s="25"/>
      <c r="AUT189" s="25"/>
      <c r="AUU189" s="25"/>
      <c r="AUV189" s="25"/>
      <c r="AUW189" s="25"/>
      <c r="AUX189" s="25"/>
      <c r="AUY189" s="25"/>
      <c r="AUZ189" s="25"/>
      <c r="AVA189" s="25"/>
      <c r="AVB189" s="25"/>
      <c r="AVC189" s="25"/>
      <c r="AVD189" s="25"/>
      <c r="AVE189" s="25"/>
      <c r="AVF189" s="25"/>
      <c r="AVG189" s="25"/>
      <c r="AVH189" s="25"/>
      <c r="AVI189" s="25"/>
      <c r="AVJ189" s="25"/>
      <c r="AVK189" s="25"/>
      <c r="AVL189" s="25"/>
      <c r="AVM189" s="25"/>
      <c r="AVN189" s="25"/>
      <c r="AVO189" s="25"/>
      <c r="AVP189" s="25"/>
      <c r="AVQ189" s="25"/>
      <c r="AVR189" s="25"/>
      <c r="AVS189" s="25"/>
      <c r="AVT189" s="25"/>
      <c r="AVU189" s="25"/>
      <c r="AVV189" s="25"/>
      <c r="AVW189" s="25"/>
      <c r="AVX189" s="25"/>
      <c r="AVY189" s="25"/>
      <c r="AVZ189" s="25"/>
      <c r="AWA189" s="25"/>
      <c r="AWB189" s="25"/>
      <c r="AWC189" s="25"/>
      <c r="AWD189" s="25"/>
      <c r="AWE189" s="25"/>
      <c r="AWF189" s="25"/>
      <c r="AWG189" s="25"/>
      <c r="AWH189" s="25"/>
      <c r="AWI189" s="25"/>
      <c r="AWJ189" s="25"/>
      <c r="AWK189" s="25"/>
      <c r="AWL189" s="25"/>
      <c r="AWM189" s="25"/>
      <c r="AWN189" s="25"/>
      <c r="AWO189" s="25"/>
      <c r="AWP189" s="25"/>
      <c r="AWQ189" s="25"/>
      <c r="AWR189" s="25"/>
      <c r="AWS189" s="25"/>
      <c r="AWT189" s="25"/>
      <c r="AWU189" s="25"/>
      <c r="AWV189" s="25"/>
      <c r="AWW189" s="25"/>
      <c r="AWX189" s="25"/>
      <c r="AWY189" s="25"/>
      <c r="AWZ189" s="25"/>
      <c r="AXA189" s="25"/>
      <c r="AXB189" s="25"/>
      <c r="AXC189" s="25"/>
      <c r="AXD189" s="25"/>
      <c r="AXE189" s="25"/>
      <c r="AXF189" s="25"/>
      <c r="AXG189" s="25"/>
      <c r="AXH189" s="25"/>
      <c r="AXI189" s="25"/>
      <c r="AXJ189" s="25"/>
      <c r="AXK189" s="25"/>
      <c r="AXL189" s="25"/>
      <c r="AXM189" s="25"/>
      <c r="AXN189" s="25"/>
      <c r="AXO189" s="25"/>
      <c r="AXP189" s="25"/>
      <c r="AXQ189" s="25"/>
      <c r="AXR189" s="25"/>
      <c r="AXS189" s="25"/>
      <c r="AXT189" s="25"/>
      <c r="AXU189" s="25"/>
      <c r="AXV189" s="25"/>
      <c r="AXW189" s="25"/>
      <c r="AXX189" s="25"/>
      <c r="AXY189" s="25"/>
      <c r="AXZ189" s="25"/>
      <c r="AYA189" s="25"/>
      <c r="AYB189" s="25"/>
      <c r="AYC189" s="25"/>
      <c r="AYD189" s="25"/>
      <c r="AYE189" s="25"/>
      <c r="AYF189" s="25"/>
      <c r="AYG189" s="25"/>
      <c r="AYH189" s="25"/>
      <c r="AYI189" s="25"/>
      <c r="AYJ189" s="25"/>
      <c r="AYK189" s="25"/>
      <c r="AYL189" s="25"/>
      <c r="AYM189" s="25"/>
      <c r="AYN189" s="25"/>
      <c r="AYO189" s="25"/>
      <c r="AYP189" s="25"/>
      <c r="AYQ189" s="25"/>
      <c r="AYR189" s="25"/>
      <c r="AYS189" s="25"/>
      <c r="AYT189" s="25"/>
      <c r="AYU189" s="25"/>
      <c r="AYV189" s="25"/>
      <c r="AYW189" s="25"/>
      <c r="AYX189" s="25"/>
      <c r="AYY189" s="25"/>
      <c r="AYZ189" s="25"/>
      <c r="AZA189" s="25"/>
      <c r="AZB189" s="25"/>
      <c r="AZC189" s="25"/>
      <c r="AZD189" s="25"/>
      <c r="AZE189" s="25"/>
      <c r="AZF189" s="25"/>
      <c r="AZG189" s="25"/>
      <c r="AZH189" s="25"/>
      <c r="AZI189" s="25"/>
      <c r="AZJ189" s="25"/>
      <c r="AZK189" s="25"/>
      <c r="AZL189" s="25"/>
      <c r="AZM189" s="25"/>
      <c r="AZN189" s="25"/>
      <c r="AZO189" s="25"/>
      <c r="AZP189" s="25"/>
      <c r="AZQ189" s="25"/>
      <c r="AZR189" s="25"/>
      <c r="AZS189" s="25"/>
      <c r="AZT189" s="25"/>
      <c r="AZU189" s="25"/>
      <c r="AZV189" s="25"/>
      <c r="AZW189" s="25"/>
      <c r="AZX189" s="25"/>
      <c r="AZY189" s="25"/>
      <c r="AZZ189" s="25"/>
      <c r="BAA189" s="25"/>
      <c r="BAB189" s="25"/>
      <c r="BAC189" s="25"/>
      <c r="BAD189" s="25"/>
      <c r="BAE189" s="25"/>
      <c r="BAF189" s="25"/>
      <c r="BAG189" s="25"/>
      <c r="BAH189" s="25"/>
      <c r="BAI189" s="25"/>
      <c r="BAJ189" s="25"/>
      <c r="BAK189" s="25"/>
      <c r="BAL189" s="25"/>
      <c r="BAM189" s="25"/>
      <c r="BAN189" s="25"/>
      <c r="BAO189" s="25"/>
      <c r="BAP189" s="25"/>
      <c r="BAQ189" s="25"/>
      <c r="BAR189" s="25"/>
      <c r="BAS189" s="25"/>
      <c r="BAT189" s="25"/>
      <c r="BAU189" s="25"/>
      <c r="BAV189" s="25"/>
      <c r="BAW189" s="25"/>
      <c r="BAX189" s="25"/>
      <c r="BAY189" s="25"/>
      <c r="BAZ189" s="25"/>
      <c r="BBA189" s="25"/>
      <c r="BBB189" s="25"/>
      <c r="BBC189" s="25"/>
      <c r="BBD189" s="25"/>
      <c r="BBE189" s="25"/>
      <c r="BBF189" s="25"/>
      <c r="BBG189" s="25"/>
      <c r="BBH189" s="25"/>
      <c r="BBI189" s="25"/>
      <c r="BBJ189" s="25"/>
      <c r="BBK189" s="25"/>
      <c r="BBL189" s="25"/>
      <c r="BBM189" s="25"/>
      <c r="BBN189" s="25"/>
      <c r="BBO189" s="25"/>
      <c r="BBP189" s="25"/>
      <c r="BBQ189" s="25"/>
      <c r="BBR189" s="25"/>
      <c r="BBS189" s="25"/>
      <c r="BBT189" s="25"/>
      <c r="BBU189" s="25"/>
      <c r="BBV189" s="25"/>
      <c r="BBW189" s="25"/>
      <c r="BBX189" s="25"/>
      <c r="BBY189" s="25"/>
      <c r="BBZ189" s="25"/>
      <c r="BCA189" s="25"/>
      <c r="BCB189" s="25"/>
      <c r="BCC189" s="25"/>
      <c r="BCD189" s="25"/>
      <c r="BCE189" s="25"/>
      <c r="BCF189" s="25"/>
      <c r="BCG189" s="25"/>
      <c r="BCH189" s="25"/>
      <c r="BCI189" s="25"/>
      <c r="BCJ189" s="25"/>
      <c r="BCK189" s="25"/>
      <c r="BCL189" s="25"/>
      <c r="BCM189" s="25"/>
      <c r="BCN189" s="25"/>
      <c r="BCO189" s="25"/>
      <c r="BCP189" s="25"/>
      <c r="BCQ189" s="25"/>
      <c r="BCR189" s="25"/>
      <c r="BCS189" s="25"/>
      <c r="BCT189" s="25"/>
      <c r="BCU189" s="25"/>
      <c r="BCV189" s="25"/>
      <c r="BCW189" s="25"/>
      <c r="BCX189" s="25"/>
      <c r="BCY189" s="25"/>
      <c r="BCZ189" s="25"/>
      <c r="BDA189" s="25"/>
      <c r="BDB189" s="25"/>
      <c r="BDC189" s="25"/>
      <c r="BDD189" s="25"/>
      <c r="BDE189" s="25"/>
      <c r="BDF189" s="25"/>
      <c r="BDG189" s="25"/>
      <c r="BDH189" s="25"/>
      <c r="BDI189" s="25"/>
      <c r="BDJ189" s="25"/>
      <c r="BDK189" s="25"/>
      <c r="BDL189" s="25"/>
      <c r="BDM189" s="25"/>
      <c r="BDN189" s="25"/>
      <c r="BDO189" s="25"/>
      <c r="BDP189" s="25"/>
      <c r="BDQ189" s="25"/>
      <c r="BDR189" s="25"/>
      <c r="BDS189" s="25"/>
      <c r="BDT189" s="25"/>
      <c r="BDU189" s="25"/>
      <c r="BDV189" s="25"/>
      <c r="BDW189" s="25"/>
      <c r="BDX189" s="25"/>
      <c r="BDY189" s="25"/>
      <c r="BDZ189" s="25"/>
      <c r="BEA189" s="25"/>
      <c r="BEB189" s="25"/>
      <c r="BEC189" s="25"/>
      <c r="BED189" s="25"/>
      <c r="BEE189" s="25"/>
      <c r="BEF189" s="25"/>
      <c r="BEG189" s="25"/>
      <c r="BEH189" s="25"/>
      <c r="BEI189" s="25"/>
      <c r="BEJ189" s="25"/>
      <c r="BEK189" s="25"/>
      <c r="BEL189" s="25"/>
      <c r="BEM189" s="25"/>
      <c r="BEN189" s="25"/>
      <c r="BEO189" s="25"/>
      <c r="BEP189" s="25"/>
      <c r="BEQ189" s="25"/>
      <c r="BER189" s="25"/>
      <c r="BES189" s="25"/>
      <c r="BET189" s="25"/>
      <c r="BEU189" s="25"/>
      <c r="BEV189" s="25"/>
      <c r="BEW189" s="25"/>
      <c r="BEX189" s="25"/>
      <c r="BEY189" s="25"/>
      <c r="BEZ189" s="25"/>
      <c r="BFA189" s="25"/>
      <c r="BFB189" s="25"/>
      <c r="BFC189" s="25"/>
      <c r="BFD189" s="25"/>
      <c r="BFE189" s="25"/>
      <c r="BFF189" s="25"/>
      <c r="BFG189" s="25"/>
      <c r="BFH189" s="25"/>
      <c r="BFI189" s="25"/>
      <c r="BFJ189" s="25"/>
      <c r="BFK189" s="25"/>
      <c r="BFL189" s="25"/>
      <c r="BFM189" s="25"/>
      <c r="BFN189" s="25"/>
      <c r="BFO189" s="25"/>
      <c r="BFP189" s="25"/>
      <c r="BFQ189" s="25"/>
      <c r="BFR189" s="25"/>
      <c r="BFS189" s="25"/>
      <c r="BFT189" s="25"/>
      <c r="BFU189" s="25"/>
      <c r="BFV189" s="25"/>
      <c r="BFW189" s="25"/>
      <c r="BFX189" s="25"/>
      <c r="BFY189" s="25"/>
      <c r="BFZ189" s="25"/>
      <c r="BGA189" s="25"/>
      <c r="BGB189" s="25"/>
      <c r="BGC189" s="25"/>
      <c r="BGD189" s="25"/>
      <c r="BGE189" s="25"/>
      <c r="BGF189" s="25"/>
      <c r="BGG189" s="25"/>
      <c r="BGH189" s="25"/>
      <c r="BGI189" s="25"/>
      <c r="BGJ189" s="25"/>
      <c r="BGK189" s="25"/>
      <c r="BGL189" s="25"/>
      <c r="BGM189" s="25"/>
      <c r="BGN189" s="25"/>
      <c r="BGO189" s="25"/>
      <c r="BGP189" s="25"/>
      <c r="BGQ189" s="25"/>
      <c r="BGR189" s="25"/>
      <c r="BGS189" s="25"/>
      <c r="BGT189" s="25"/>
      <c r="BGU189" s="25"/>
      <c r="BGV189" s="25"/>
      <c r="BGW189" s="25"/>
      <c r="BGX189" s="25"/>
      <c r="BGY189" s="25"/>
      <c r="BGZ189" s="25"/>
      <c r="BHA189" s="25"/>
      <c r="BHB189" s="25"/>
      <c r="BHC189" s="25"/>
      <c r="BHD189" s="25"/>
      <c r="BHE189" s="25"/>
      <c r="BHF189" s="25"/>
      <c r="BHG189" s="25"/>
      <c r="BHH189" s="25"/>
      <c r="BHI189" s="25"/>
      <c r="BHJ189" s="25"/>
      <c r="BHK189" s="25"/>
      <c r="BHL189" s="25"/>
      <c r="BHM189" s="25"/>
      <c r="BHN189" s="25"/>
      <c r="BHO189" s="25"/>
      <c r="BHP189" s="25"/>
      <c r="BHQ189" s="25"/>
      <c r="BHR189" s="25"/>
      <c r="BHS189" s="25"/>
      <c r="BHT189" s="25"/>
      <c r="BHU189" s="25"/>
      <c r="BHV189" s="25"/>
      <c r="BHW189" s="25"/>
      <c r="BHX189" s="25"/>
      <c r="BHY189" s="25"/>
      <c r="BHZ189" s="25"/>
      <c r="BIA189" s="25"/>
      <c r="BIB189" s="25"/>
      <c r="BIC189" s="25"/>
      <c r="BID189" s="25"/>
      <c r="BIE189" s="25"/>
      <c r="BIF189" s="25"/>
      <c r="BIG189" s="25"/>
      <c r="BIH189" s="25"/>
      <c r="BII189" s="25"/>
      <c r="BIJ189" s="25"/>
      <c r="BIK189" s="25"/>
      <c r="BIL189" s="25"/>
      <c r="BIM189" s="25"/>
      <c r="BIN189" s="25"/>
      <c r="BIO189" s="25"/>
      <c r="BIP189" s="25"/>
      <c r="BIQ189" s="25"/>
      <c r="BIR189" s="25"/>
      <c r="BIS189" s="25"/>
      <c r="BIT189" s="25"/>
      <c r="BIU189" s="25"/>
      <c r="BIV189" s="25"/>
      <c r="BIW189" s="25"/>
      <c r="BIX189" s="25"/>
      <c r="BIY189" s="25"/>
      <c r="BIZ189" s="25"/>
      <c r="BJA189" s="25"/>
      <c r="BJB189" s="25"/>
      <c r="BJC189" s="25"/>
      <c r="BJD189" s="25"/>
      <c r="BJE189" s="25"/>
      <c r="BJF189" s="25"/>
      <c r="BJG189" s="25"/>
      <c r="BJH189" s="25"/>
      <c r="BJI189" s="25"/>
      <c r="BJJ189" s="25"/>
      <c r="BJK189" s="25"/>
      <c r="BJL189" s="25"/>
      <c r="BJM189" s="25"/>
      <c r="BJN189" s="25"/>
      <c r="BJO189" s="25"/>
      <c r="BJP189" s="25"/>
      <c r="BJQ189" s="25"/>
      <c r="BJR189" s="25"/>
      <c r="BJS189" s="25"/>
      <c r="BJT189" s="25"/>
      <c r="BJU189" s="25"/>
      <c r="BJV189" s="25"/>
      <c r="BJW189" s="25"/>
      <c r="BJX189" s="25"/>
      <c r="BJY189" s="25"/>
      <c r="BJZ189" s="25"/>
      <c r="BKA189" s="25"/>
      <c r="BKB189" s="25"/>
      <c r="BKC189" s="25"/>
      <c r="BKD189" s="25"/>
      <c r="BKE189" s="25"/>
      <c r="BKF189" s="25"/>
      <c r="BKG189" s="25"/>
      <c r="BKH189" s="25"/>
      <c r="BKI189" s="25"/>
      <c r="BKJ189" s="25"/>
      <c r="BKK189" s="25"/>
      <c r="BKL189" s="25"/>
      <c r="BKM189" s="25"/>
      <c r="BKN189" s="25"/>
      <c r="BKO189" s="25"/>
      <c r="BKP189" s="25"/>
      <c r="BKQ189" s="25"/>
      <c r="BKR189" s="25"/>
      <c r="BKS189" s="25"/>
      <c r="BKT189" s="25"/>
      <c r="BKU189" s="25"/>
      <c r="BKV189" s="25"/>
      <c r="BKW189" s="25"/>
      <c r="BKX189" s="25"/>
      <c r="BKY189" s="25"/>
      <c r="BKZ189" s="25"/>
      <c r="BLA189" s="25"/>
      <c r="BLB189" s="25"/>
      <c r="BLC189" s="25"/>
      <c r="BLD189" s="25"/>
      <c r="BLE189" s="25"/>
      <c r="BLF189" s="25"/>
      <c r="BLG189" s="25"/>
      <c r="BLH189" s="25"/>
      <c r="BLI189" s="25"/>
      <c r="BLJ189" s="25"/>
      <c r="BLK189" s="25"/>
      <c r="BLL189" s="25"/>
      <c r="BLM189" s="25"/>
      <c r="BLN189" s="25"/>
      <c r="BLO189" s="25"/>
      <c r="BLP189" s="25"/>
      <c r="BLQ189" s="25"/>
      <c r="BLR189" s="25"/>
      <c r="BLS189" s="25"/>
      <c r="BLT189" s="25"/>
      <c r="BLU189" s="25"/>
      <c r="BLV189" s="25"/>
      <c r="BLW189" s="25"/>
      <c r="BLX189" s="25"/>
      <c r="BLY189" s="25"/>
      <c r="BLZ189" s="25"/>
      <c r="BMA189" s="25"/>
      <c r="BMB189" s="25"/>
      <c r="BMC189" s="25"/>
      <c r="BMD189" s="25"/>
      <c r="BME189" s="25"/>
      <c r="BMF189" s="25"/>
      <c r="BMG189" s="25"/>
      <c r="BMH189" s="25"/>
      <c r="BMI189" s="25"/>
      <c r="BMJ189" s="25"/>
      <c r="BMK189" s="25"/>
      <c r="BML189" s="25"/>
      <c r="BMM189" s="25"/>
      <c r="BMN189" s="25"/>
      <c r="BMO189" s="25"/>
      <c r="BMP189" s="25"/>
      <c r="BMQ189" s="25"/>
      <c r="BMR189" s="25"/>
      <c r="BMS189" s="25"/>
      <c r="BMT189" s="25"/>
      <c r="BMU189" s="25"/>
      <c r="BMV189" s="25"/>
      <c r="BMW189" s="25"/>
      <c r="BMX189" s="25"/>
      <c r="BMY189" s="25"/>
      <c r="BMZ189" s="25"/>
      <c r="BNA189" s="25"/>
      <c r="BNB189" s="25"/>
      <c r="BNC189" s="25"/>
      <c r="BND189" s="25"/>
      <c r="BNE189" s="25"/>
      <c r="BNF189" s="25"/>
      <c r="BNG189" s="25"/>
      <c r="BNH189" s="25"/>
      <c r="BNI189" s="25"/>
      <c r="BNJ189" s="25"/>
      <c r="BNK189" s="25"/>
      <c r="BNL189" s="25"/>
      <c r="BNM189" s="25"/>
      <c r="BNN189" s="25"/>
      <c r="BNO189" s="25"/>
      <c r="BNP189" s="25"/>
      <c r="BNQ189" s="25"/>
      <c r="BNR189" s="25"/>
      <c r="BNS189" s="25"/>
      <c r="BNT189" s="25"/>
      <c r="BNU189" s="25"/>
      <c r="BNV189" s="25"/>
      <c r="BNW189" s="25"/>
      <c r="BNX189" s="25"/>
      <c r="BNY189" s="25"/>
      <c r="BNZ189" s="25"/>
      <c r="BOA189" s="25"/>
      <c r="BOB189" s="25"/>
      <c r="BOC189" s="25"/>
      <c r="BOD189" s="25"/>
      <c r="BOE189" s="25"/>
      <c r="BOF189" s="25"/>
      <c r="BOG189" s="25"/>
      <c r="BOH189" s="25"/>
      <c r="BOI189" s="25"/>
      <c r="BOJ189" s="25"/>
      <c r="BOK189" s="25"/>
      <c r="BOL189" s="25"/>
      <c r="BOM189" s="25"/>
      <c r="BON189" s="25"/>
      <c r="BOO189" s="25"/>
      <c r="BOP189" s="25"/>
      <c r="BOQ189" s="25"/>
      <c r="BOR189" s="25"/>
      <c r="BOS189" s="25"/>
      <c r="BOT189" s="25"/>
      <c r="BOU189" s="25"/>
      <c r="BOV189" s="25"/>
      <c r="BOW189" s="25"/>
      <c r="BOX189" s="25"/>
      <c r="BOY189" s="25"/>
      <c r="BOZ189" s="25"/>
      <c r="BPA189" s="25"/>
      <c r="BPB189" s="25"/>
      <c r="BPC189" s="25"/>
      <c r="BPD189" s="25"/>
      <c r="BPE189" s="25"/>
      <c r="BPF189" s="25"/>
      <c r="BPG189" s="25"/>
      <c r="BPH189" s="25"/>
      <c r="BPI189" s="25"/>
      <c r="BPJ189" s="25"/>
      <c r="BPK189" s="25"/>
      <c r="BPL189" s="25"/>
      <c r="BPM189" s="25"/>
      <c r="BPN189" s="25"/>
      <c r="BPO189" s="25"/>
      <c r="BPP189" s="25"/>
      <c r="BPQ189" s="25"/>
      <c r="BPR189" s="25"/>
      <c r="BPS189" s="25"/>
      <c r="BPT189" s="25"/>
      <c r="BPU189" s="25"/>
      <c r="BPV189" s="25"/>
      <c r="BPW189" s="25"/>
      <c r="BPX189" s="25"/>
      <c r="BPY189" s="25"/>
      <c r="BPZ189" s="25"/>
      <c r="BQA189" s="25"/>
      <c r="BQB189" s="25"/>
      <c r="BQC189" s="25"/>
      <c r="BQD189" s="25"/>
      <c r="BQE189" s="25"/>
      <c r="BQF189" s="25"/>
      <c r="BQG189" s="25"/>
      <c r="BQH189" s="25"/>
      <c r="BQI189" s="25"/>
      <c r="BQJ189" s="25"/>
      <c r="BQK189" s="25"/>
      <c r="BQL189" s="25"/>
      <c r="BQM189" s="25"/>
      <c r="BQN189" s="25"/>
      <c r="BQO189" s="25"/>
      <c r="BQP189" s="25"/>
      <c r="BQQ189" s="25"/>
      <c r="BQR189" s="25"/>
      <c r="BQS189" s="25"/>
      <c r="BQT189" s="25"/>
      <c r="BQU189" s="25"/>
      <c r="BQV189" s="25"/>
      <c r="BQW189" s="25"/>
      <c r="BQX189" s="25"/>
      <c r="BQY189" s="25"/>
      <c r="BQZ189" s="25"/>
      <c r="BRA189" s="25"/>
      <c r="BRB189" s="25"/>
      <c r="BRC189" s="25"/>
      <c r="BRD189" s="25"/>
      <c r="BRE189" s="25"/>
      <c r="BRF189" s="25"/>
      <c r="BRG189" s="25"/>
      <c r="BRH189" s="25"/>
      <c r="BRI189" s="25"/>
      <c r="BRJ189" s="25"/>
      <c r="BRK189" s="25"/>
      <c r="BRL189" s="25"/>
      <c r="BRM189" s="25"/>
      <c r="BRN189" s="25"/>
      <c r="BRO189" s="25"/>
      <c r="BRP189" s="25"/>
      <c r="BRQ189" s="25"/>
      <c r="BRR189" s="25"/>
      <c r="BRS189" s="25"/>
      <c r="BRT189" s="25"/>
      <c r="BRU189" s="25"/>
      <c r="BRV189" s="25"/>
      <c r="BRW189" s="25"/>
      <c r="BRX189" s="25"/>
      <c r="BRY189" s="25"/>
      <c r="BRZ189" s="25"/>
      <c r="BSA189" s="25"/>
      <c r="BSB189" s="25"/>
      <c r="BSC189" s="25"/>
      <c r="BSD189" s="25"/>
      <c r="BSE189" s="25"/>
      <c r="BSF189" s="25"/>
      <c r="BSG189" s="25"/>
      <c r="BSH189" s="25"/>
      <c r="BSI189" s="25"/>
      <c r="BSJ189" s="25"/>
      <c r="BSK189" s="25"/>
      <c r="BSL189" s="25"/>
      <c r="BSM189" s="25"/>
      <c r="BSN189" s="25"/>
      <c r="BSO189" s="25"/>
      <c r="BSP189" s="25"/>
      <c r="BSQ189" s="25"/>
      <c r="BSR189" s="25"/>
      <c r="BSS189" s="25"/>
      <c r="BST189" s="25"/>
      <c r="BSU189" s="25"/>
      <c r="BSV189" s="25"/>
      <c r="BSW189" s="25"/>
      <c r="BSX189" s="25"/>
      <c r="BSY189" s="25"/>
      <c r="BSZ189" s="25"/>
      <c r="BTA189" s="25"/>
      <c r="BTB189" s="25"/>
      <c r="BTC189" s="25"/>
      <c r="BTD189" s="25"/>
      <c r="BTE189" s="25"/>
      <c r="BTF189" s="25"/>
      <c r="BTG189" s="25"/>
      <c r="BTH189" s="25"/>
      <c r="BTI189" s="25"/>
      <c r="BTJ189" s="25"/>
      <c r="BTK189" s="25"/>
      <c r="BTL189" s="25"/>
      <c r="BTM189" s="25"/>
      <c r="BTN189" s="25"/>
      <c r="BTO189" s="25"/>
      <c r="BTP189" s="25"/>
      <c r="BTQ189" s="25"/>
      <c r="BTR189" s="25"/>
      <c r="BTS189" s="25"/>
      <c r="BTT189" s="25"/>
      <c r="BTU189" s="25"/>
      <c r="BTV189" s="25"/>
      <c r="BTW189" s="25"/>
      <c r="BTX189" s="25"/>
      <c r="BTY189" s="25"/>
      <c r="BTZ189" s="25"/>
      <c r="BUA189" s="25"/>
      <c r="BUB189" s="25"/>
      <c r="BUC189" s="25"/>
      <c r="BUD189" s="25"/>
      <c r="BUE189" s="25"/>
      <c r="BUF189" s="25"/>
      <c r="BUG189" s="25"/>
      <c r="BUH189" s="25"/>
      <c r="BUI189" s="25"/>
      <c r="BUJ189" s="25"/>
      <c r="BUK189" s="25"/>
      <c r="BUL189" s="25"/>
      <c r="BUM189" s="25"/>
      <c r="BUN189" s="25"/>
      <c r="BUO189" s="25"/>
      <c r="BUP189" s="25"/>
      <c r="BUQ189" s="25"/>
      <c r="BUR189" s="25"/>
      <c r="BUS189" s="25"/>
      <c r="BUT189" s="25"/>
      <c r="BUU189" s="25"/>
      <c r="BUV189" s="25"/>
      <c r="BUW189" s="25"/>
      <c r="BUX189" s="25"/>
      <c r="BUY189" s="25"/>
      <c r="BUZ189" s="25"/>
      <c r="BVA189" s="25"/>
      <c r="BVB189" s="25"/>
      <c r="BVC189" s="25"/>
      <c r="BVD189" s="25"/>
      <c r="BVE189" s="25"/>
      <c r="BVF189" s="25"/>
      <c r="BVG189" s="25"/>
      <c r="BVH189" s="25"/>
      <c r="BVI189" s="25"/>
      <c r="BVJ189" s="25"/>
      <c r="BVK189" s="25"/>
      <c r="BVL189" s="25"/>
      <c r="BVM189" s="25"/>
      <c r="BVN189" s="25"/>
      <c r="BVO189" s="25"/>
      <c r="BVP189" s="25"/>
      <c r="BVQ189" s="25"/>
      <c r="BVR189" s="25"/>
      <c r="BVS189" s="25"/>
      <c r="BVT189" s="25"/>
      <c r="BVU189" s="25"/>
      <c r="BVV189" s="25"/>
      <c r="BVW189" s="25"/>
      <c r="BVX189" s="25"/>
      <c r="BVY189" s="25"/>
      <c r="BVZ189" s="25"/>
      <c r="BWA189" s="25"/>
      <c r="BWB189" s="25"/>
      <c r="BWC189" s="25"/>
      <c r="BWD189" s="25"/>
      <c r="BWE189" s="25"/>
      <c r="BWF189" s="25"/>
      <c r="BWG189" s="25"/>
      <c r="BWH189" s="25"/>
      <c r="BWI189" s="25"/>
      <c r="BWJ189" s="25"/>
      <c r="BWK189" s="25"/>
      <c r="BWL189" s="25"/>
      <c r="BWM189" s="25"/>
      <c r="BWN189" s="25"/>
      <c r="BWO189" s="25"/>
      <c r="BWP189" s="25"/>
      <c r="BWQ189" s="25"/>
      <c r="BWR189" s="25"/>
      <c r="BWS189" s="25"/>
      <c r="BWT189" s="25"/>
      <c r="BWU189" s="25"/>
      <c r="BWV189" s="25"/>
      <c r="BWW189" s="25"/>
      <c r="BWX189" s="25"/>
      <c r="BWY189" s="25"/>
      <c r="BWZ189" s="25"/>
      <c r="BXA189" s="25"/>
      <c r="BXB189" s="25"/>
      <c r="BXC189" s="25"/>
      <c r="BXD189" s="25"/>
      <c r="BXE189" s="25"/>
      <c r="BXF189" s="25"/>
      <c r="BXG189" s="25"/>
      <c r="BXH189" s="25"/>
      <c r="BXI189" s="25"/>
      <c r="BXJ189" s="25"/>
      <c r="BXK189" s="25"/>
      <c r="BXL189" s="25"/>
      <c r="BXM189" s="25"/>
      <c r="BXN189" s="25"/>
      <c r="BXO189" s="25"/>
      <c r="BXP189" s="25"/>
      <c r="BXQ189" s="25"/>
      <c r="BXR189" s="25"/>
      <c r="BXS189" s="25"/>
      <c r="BXT189" s="25"/>
      <c r="BXU189" s="25"/>
      <c r="BXV189" s="25"/>
      <c r="BXW189" s="25"/>
      <c r="BXX189" s="25"/>
      <c r="BXY189" s="25"/>
      <c r="BXZ189" s="25"/>
      <c r="BYA189" s="25"/>
      <c r="BYB189" s="25"/>
      <c r="BYC189" s="25"/>
      <c r="BYD189" s="25"/>
      <c r="BYE189" s="25"/>
      <c r="BYF189" s="25"/>
      <c r="BYG189" s="25"/>
      <c r="BYH189" s="25"/>
      <c r="BYI189" s="25"/>
      <c r="BYJ189" s="25"/>
      <c r="BYK189" s="25"/>
      <c r="BYL189" s="25"/>
      <c r="BYM189" s="25"/>
      <c r="BYN189" s="25"/>
      <c r="BYO189" s="25"/>
      <c r="BYP189" s="25"/>
      <c r="BYQ189" s="25"/>
      <c r="BYR189" s="25"/>
      <c r="BYS189" s="25"/>
      <c r="BYT189" s="25"/>
      <c r="BYU189" s="25"/>
      <c r="BYV189" s="25"/>
      <c r="BYW189" s="25"/>
      <c r="BYX189" s="25"/>
      <c r="BYY189" s="25"/>
      <c r="BYZ189" s="25"/>
      <c r="BZA189" s="25"/>
      <c r="BZB189" s="25"/>
      <c r="BZC189" s="25"/>
      <c r="BZD189" s="25"/>
      <c r="BZE189" s="25"/>
      <c r="BZF189" s="25"/>
      <c r="BZG189" s="25"/>
      <c r="BZH189" s="25"/>
      <c r="BZI189" s="25"/>
      <c r="BZJ189" s="25"/>
      <c r="BZK189" s="25"/>
      <c r="BZL189" s="25"/>
      <c r="BZM189" s="25"/>
      <c r="BZN189" s="25"/>
      <c r="BZO189" s="25"/>
      <c r="BZP189" s="25"/>
      <c r="BZQ189" s="25"/>
      <c r="BZR189" s="25"/>
      <c r="BZS189" s="25"/>
      <c r="BZT189" s="25"/>
      <c r="BZU189" s="25"/>
      <c r="BZV189" s="25"/>
      <c r="BZW189" s="25"/>
      <c r="BZX189" s="25"/>
      <c r="BZY189" s="25"/>
      <c r="BZZ189" s="25"/>
      <c r="CAA189" s="25"/>
      <c r="CAB189" s="25"/>
      <c r="CAC189" s="25"/>
      <c r="CAD189" s="25"/>
      <c r="CAE189" s="25"/>
      <c r="CAF189" s="25"/>
      <c r="CAG189" s="25"/>
      <c r="CAH189" s="25"/>
      <c r="CAI189" s="25"/>
      <c r="CAJ189" s="25"/>
      <c r="CAK189" s="25"/>
      <c r="CAL189" s="25"/>
      <c r="CAM189" s="25"/>
      <c r="CAN189" s="25"/>
      <c r="CAO189" s="25"/>
      <c r="CAP189" s="25"/>
      <c r="CAQ189" s="25"/>
      <c r="CAR189" s="25"/>
      <c r="CAS189" s="25"/>
      <c r="CAT189" s="25"/>
      <c r="CAU189" s="25"/>
      <c r="CAV189" s="25"/>
      <c r="CAW189" s="25"/>
      <c r="CAX189" s="25"/>
      <c r="CAY189" s="25"/>
    </row>
    <row r="190" spans="2:2079" hidden="1" x14ac:dyDescent="0.25">
      <c r="B190" s="127" t="s">
        <v>110</v>
      </c>
      <c r="C190" s="127"/>
      <c r="D190" s="33">
        <f>D188-D189</f>
        <v>15325610.07</v>
      </c>
      <c r="E190" s="33">
        <f t="shared" ref="E190:N190" si="69">E188-E189</f>
        <v>5563739.7600000054</v>
      </c>
      <c r="F190" s="33">
        <f t="shared" si="69"/>
        <v>0</v>
      </c>
      <c r="G190" s="33">
        <f t="shared" si="69"/>
        <v>69860</v>
      </c>
      <c r="H190" s="33">
        <f t="shared" si="69"/>
        <v>0</v>
      </c>
      <c r="I190" s="33">
        <f t="shared" si="69"/>
        <v>22107880.530000001</v>
      </c>
      <c r="J190" s="33">
        <f t="shared" si="69"/>
        <v>1696696.6000000015</v>
      </c>
      <c r="K190" s="33">
        <f t="shared" si="69"/>
        <v>16300444.300000004</v>
      </c>
      <c r="L190" s="33">
        <f t="shared" si="69"/>
        <v>0</v>
      </c>
      <c r="M190" s="33">
        <f t="shared" si="69"/>
        <v>1600</v>
      </c>
      <c r="N190" s="33">
        <f t="shared" si="69"/>
        <v>61065831.259999871</v>
      </c>
    </row>
    <row r="191" spans="2:2079" hidden="1" x14ac:dyDescent="0.25">
      <c r="B191" s="127" t="s">
        <v>111</v>
      </c>
      <c r="C191" s="127"/>
      <c r="D191" s="33">
        <f>D190/D188*100%</f>
        <v>0.27052885225268125</v>
      </c>
      <c r="E191" s="33">
        <f>E190/E188*100%</f>
        <v>0.10484999545014737</v>
      </c>
      <c r="F191" s="33">
        <f t="shared" ref="F191:N191" si="70">F190/F188*100%</f>
        <v>0</v>
      </c>
      <c r="G191" s="33">
        <f t="shared" si="70"/>
        <v>1.8426669385445681E-4</v>
      </c>
      <c r="H191" s="33">
        <f t="shared" si="70"/>
        <v>0</v>
      </c>
      <c r="I191" s="33">
        <f t="shared" si="70"/>
        <v>0.49658123245123476</v>
      </c>
      <c r="J191" s="33">
        <f t="shared" si="70"/>
        <v>2.5786407531565799E-2</v>
      </c>
      <c r="K191" s="33">
        <f t="shared" si="70"/>
        <v>0.30716886206463923</v>
      </c>
      <c r="L191" s="33">
        <f t="shared" si="70"/>
        <v>0</v>
      </c>
      <c r="M191" s="33">
        <f t="shared" si="70"/>
        <v>2.7234913203532511E-5</v>
      </c>
      <c r="N191" s="33">
        <f t="shared" si="70"/>
        <v>7.1622800520220714E-2</v>
      </c>
    </row>
    <row r="192" spans="2:2079" hidden="1" x14ac:dyDescent="0.25">
      <c r="B192" s="230"/>
      <c r="C192" s="233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7"/>
    </row>
    <row r="193" spans="1:25" x14ac:dyDescent="0.25">
      <c r="B193" s="44"/>
      <c r="C193" s="44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</row>
    <row r="194" spans="1:25" s="16" customFormat="1" x14ac:dyDescent="0.25">
      <c r="A194" s="16" t="s">
        <v>120</v>
      </c>
      <c r="B194" s="232"/>
      <c r="C194" s="233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56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</row>
    <row r="195" spans="1:25" s="16" customFormat="1" ht="15.75" thickBot="1" x14ac:dyDescent="0.3">
      <c r="B195" s="230"/>
      <c r="C195" s="233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</row>
    <row r="196" spans="1:25" s="16" customFormat="1" ht="15.75" thickBot="1" x14ac:dyDescent="0.3">
      <c r="B196" s="209"/>
      <c r="C196" s="209"/>
      <c r="D196" s="26" t="s">
        <v>65</v>
      </c>
      <c r="E196" s="7" t="s">
        <v>66</v>
      </c>
      <c r="F196" s="7" t="s">
        <v>67</v>
      </c>
      <c r="G196" s="7" t="s">
        <v>68</v>
      </c>
      <c r="H196" s="7" t="s">
        <v>69</v>
      </c>
      <c r="I196" s="7" t="s">
        <v>70</v>
      </c>
      <c r="J196" s="7" t="s">
        <v>71</v>
      </c>
      <c r="K196" s="7" t="s">
        <v>72</v>
      </c>
      <c r="L196" s="7" t="s">
        <v>73</v>
      </c>
      <c r="M196" s="7" t="s">
        <v>74</v>
      </c>
      <c r="N196" s="7" t="s">
        <v>64</v>
      </c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</row>
    <row r="197" spans="1:25" s="16" customFormat="1" ht="15.75" thickTop="1" x14ac:dyDescent="0.25">
      <c r="B197" s="242" t="s">
        <v>204</v>
      </c>
      <c r="C197" s="237"/>
      <c r="D197" s="243"/>
      <c r="E197" s="243"/>
      <c r="F197" s="243"/>
      <c r="G197" s="243"/>
      <c r="H197" s="243"/>
      <c r="I197" s="243"/>
      <c r="J197" s="243"/>
      <c r="K197" s="243"/>
      <c r="L197" s="243"/>
      <c r="M197" s="243"/>
      <c r="N197" s="10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</row>
    <row r="198" spans="1:25" s="16" customFormat="1" ht="30" x14ac:dyDescent="0.25">
      <c r="B198" s="248" t="s">
        <v>116</v>
      </c>
      <c r="C198" s="127"/>
      <c r="D198" s="54">
        <v>167</v>
      </c>
      <c r="E198" s="54">
        <v>772.2</v>
      </c>
      <c r="F198" s="239">
        <v>157.6</v>
      </c>
      <c r="G198" s="54">
        <v>1035</v>
      </c>
      <c r="H198" s="54">
        <v>560</v>
      </c>
      <c r="I198" s="54">
        <v>303</v>
      </c>
      <c r="J198" s="54">
        <v>257.3</v>
      </c>
      <c r="K198" s="54">
        <v>80.5</v>
      </c>
      <c r="L198" s="54">
        <v>21</v>
      </c>
      <c r="M198" s="54">
        <v>250</v>
      </c>
      <c r="N198" s="8">
        <f>SUM(D198:M198)</f>
        <v>3603.6000000000004</v>
      </c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</row>
    <row r="199" spans="1:25" s="16" customFormat="1" ht="30" x14ac:dyDescent="0.25">
      <c r="B199" s="248" t="s">
        <v>119</v>
      </c>
      <c r="C199" s="127"/>
      <c r="D199" s="54">
        <v>666.6</v>
      </c>
      <c r="E199" s="54">
        <v>619</v>
      </c>
      <c r="F199" s="54">
        <v>166.9</v>
      </c>
      <c r="G199" s="54">
        <v>1109.9000000000001</v>
      </c>
      <c r="H199" s="54">
        <v>496.4</v>
      </c>
      <c r="I199" s="54">
        <v>303</v>
      </c>
      <c r="J199" s="54">
        <v>257.3</v>
      </c>
      <c r="K199" s="54">
        <v>255.8</v>
      </c>
      <c r="L199" s="54">
        <v>11.6</v>
      </c>
      <c r="M199" s="54">
        <v>252.6</v>
      </c>
      <c r="N199" s="8">
        <f>SUM(D199:M199)</f>
        <v>4139.1000000000004</v>
      </c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</row>
    <row r="200" spans="1:25" s="16" customFormat="1" ht="30" x14ac:dyDescent="0.25">
      <c r="B200" s="248" t="s">
        <v>118</v>
      </c>
      <c r="C200" s="127"/>
      <c r="D200" s="54">
        <v>100</v>
      </c>
      <c r="E200" s="54">
        <v>0</v>
      </c>
      <c r="F200" s="54">
        <v>0</v>
      </c>
      <c r="G200" s="54">
        <v>9030.9</v>
      </c>
      <c r="H200" s="54">
        <v>330</v>
      </c>
      <c r="I200" s="54">
        <v>222.6</v>
      </c>
      <c r="J200" s="54">
        <v>59.9</v>
      </c>
      <c r="K200" s="54">
        <v>53.5</v>
      </c>
      <c r="L200" s="54">
        <v>23</v>
      </c>
      <c r="M200" s="54">
        <v>20</v>
      </c>
      <c r="N200" s="8">
        <f>SUM(D200:M200)</f>
        <v>9839.9</v>
      </c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</row>
    <row r="201" spans="1:25" s="16" customFormat="1" ht="30" x14ac:dyDescent="0.25">
      <c r="B201" s="248" t="s">
        <v>117</v>
      </c>
      <c r="C201" s="127"/>
      <c r="D201" s="54">
        <v>41.6</v>
      </c>
      <c r="E201" s="54">
        <v>0</v>
      </c>
      <c r="F201" s="54">
        <v>0</v>
      </c>
      <c r="G201" s="54">
        <v>9030.9</v>
      </c>
      <c r="H201" s="54">
        <v>276</v>
      </c>
      <c r="I201" s="54">
        <v>222.6</v>
      </c>
      <c r="J201" s="54">
        <v>59.9</v>
      </c>
      <c r="K201" s="54">
        <v>43.4</v>
      </c>
      <c r="L201" s="54">
        <v>15.4</v>
      </c>
      <c r="M201" s="54">
        <v>20</v>
      </c>
      <c r="N201" s="8">
        <f>SUM(D201:M201)</f>
        <v>9709.7999999999993</v>
      </c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</row>
    <row r="202" spans="1:25" s="16" customFormat="1" ht="15.75" thickBot="1" x14ac:dyDescent="0.3">
      <c r="B202" s="227" t="s">
        <v>121</v>
      </c>
      <c r="C202" s="228"/>
      <c r="D202" s="229">
        <f>(D199+D201)/(D198+D200)</f>
        <v>2.6524344569288392</v>
      </c>
      <c r="E202" s="229">
        <f>(E199+E201)/(E198+E200)</f>
        <v>0.80160580160580153</v>
      </c>
      <c r="F202" s="229">
        <f>(F199+F201)/(F198+F200)</f>
        <v>1.0590101522842641</v>
      </c>
      <c r="G202" s="229">
        <f>(G199+G201)/(G198+G200)</f>
        <v>1.0074409640469306</v>
      </c>
      <c r="H202" s="229">
        <f t="shared" ref="H202" si="71">(H199+H201)/(H198+H200)</f>
        <v>0.86786516853932583</v>
      </c>
      <c r="I202" s="229">
        <f>(I199+I201)/(I198+I200)</f>
        <v>1</v>
      </c>
      <c r="J202" s="229">
        <f t="shared" ref="J202:M202" si="72">(J199+J201)/(J198+J200)</f>
        <v>1</v>
      </c>
      <c r="K202" s="229">
        <f t="shared" si="72"/>
        <v>2.2328358208955223</v>
      </c>
      <c r="L202" s="229">
        <f t="shared" si="72"/>
        <v>0.61363636363636365</v>
      </c>
      <c r="M202" s="229">
        <f t="shared" si="72"/>
        <v>1.0096296296296297</v>
      </c>
      <c r="N202" s="11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</row>
    <row r="203" spans="1:25" s="16" customFormat="1" ht="15.75" thickTop="1" x14ac:dyDescent="0.25">
      <c r="B203" s="230"/>
      <c r="C203" s="233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</row>
    <row r="204" spans="1:25" s="16" customFormat="1" x14ac:dyDescent="0.25">
      <c r="B204" s="230"/>
      <c r="C204" s="233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</row>
    <row r="205" spans="1:25" s="16" customFormat="1" x14ac:dyDescent="0.25">
      <c r="B205" s="230"/>
      <c r="C205" s="233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</row>
    <row r="206" spans="1:25" s="16" customFormat="1" x14ac:dyDescent="0.25">
      <c r="B206" s="230"/>
      <c r="C206" s="233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</row>
    <row r="207" spans="1:25" s="16" customFormat="1" ht="15.75" thickBot="1" x14ac:dyDescent="0.3">
      <c r="B207" s="230"/>
      <c r="C207" s="233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</row>
    <row r="208" spans="1:25" s="16" customFormat="1" ht="15.75" thickBot="1" x14ac:dyDescent="0.3">
      <c r="B208" s="209"/>
      <c r="C208" s="209"/>
      <c r="D208" s="26" t="s">
        <v>65</v>
      </c>
      <c r="E208" s="7" t="s">
        <v>66</v>
      </c>
      <c r="F208" s="7" t="s">
        <v>67</v>
      </c>
      <c r="G208" s="7" t="s">
        <v>68</v>
      </c>
      <c r="H208" s="7" t="s">
        <v>69</v>
      </c>
      <c r="I208" s="7" t="s">
        <v>70</v>
      </c>
      <c r="J208" s="7" t="s">
        <v>71</v>
      </c>
      <c r="K208" s="7" t="s">
        <v>72</v>
      </c>
      <c r="L208" s="7" t="s">
        <v>73</v>
      </c>
      <c r="M208" s="7" t="s">
        <v>74</v>
      </c>
      <c r="N208" s="7" t="s">
        <v>64</v>
      </c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</row>
    <row r="209" spans="2:25" s="16" customFormat="1" ht="15.75" thickTop="1" x14ac:dyDescent="0.25">
      <c r="B209" s="242" t="s">
        <v>197</v>
      </c>
      <c r="C209" s="237"/>
      <c r="D209" s="243"/>
      <c r="E209" s="243"/>
      <c r="F209" s="243"/>
      <c r="G209" s="243"/>
      <c r="H209" s="243"/>
      <c r="I209" s="243"/>
      <c r="J209" s="243"/>
      <c r="K209" s="243"/>
      <c r="L209" s="243"/>
      <c r="M209" s="243"/>
      <c r="N209" s="1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</row>
    <row r="210" spans="2:25" s="16" customFormat="1" ht="30" x14ac:dyDescent="0.25">
      <c r="B210" s="248" t="s">
        <v>116</v>
      </c>
      <c r="C210" s="127"/>
      <c r="D210" s="54">
        <v>140.1</v>
      </c>
      <c r="E210" s="54">
        <v>374.9</v>
      </c>
      <c r="F210" s="239">
        <v>112.6</v>
      </c>
      <c r="G210" s="54">
        <v>870</v>
      </c>
      <c r="H210" s="54">
        <v>380</v>
      </c>
      <c r="I210" s="54">
        <v>200</v>
      </c>
      <c r="J210" s="54">
        <v>209.9</v>
      </c>
      <c r="K210" s="54">
        <v>80.5</v>
      </c>
      <c r="L210" s="54">
        <v>44</v>
      </c>
      <c r="M210" s="54">
        <v>260</v>
      </c>
      <c r="N210" s="8">
        <f>SUM(D210:M210)</f>
        <v>2672</v>
      </c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</row>
    <row r="211" spans="2:25" s="16" customFormat="1" ht="30" x14ac:dyDescent="0.25">
      <c r="B211" s="248" t="s">
        <v>119</v>
      </c>
      <c r="C211" s="127"/>
      <c r="D211" s="54">
        <v>142</v>
      </c>
      <c r="E211" s="54">
        <v>374.9</v>
      </c>
      <c r="F211" s="54">
        <v>133.1</v>
      </c>
      <c r="G211" s="54">
        <v>857.9</v>
      </c>
      <c r="H211" s="54">
        <v>410.9</v>
      </c>
      <c r="I211" s="54">
        <v>293</v>
      </c>
      <c r="J211" s="54">
        <v>193.6</v>
      </c>
      <c r="K211" s="54">
        <v>49.1</v>
      </c>
      <c r="L211" s="54">
        <v>44.2</v>
      </c>
      <c r="M211" s="54">
        <v>249.6</v>
      </c>
      <c r="N211" s="8">
        <f>SUM(D211:M211)</f>
        <v>2748.2999999999997</v>
      </c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</row>
    <row r="212" spans="2:25" s="16" customFormat="1" ht="30" x14ac:dyDescent="0.25">
      <c r="B212" s="248" t="s">
        <v>118</v>
      </c>
      <c r="C212" s="127"/>
      <c r="D212" s="54">
        <v>7</v>
      </c>
      <c r="E212" s="54">
        <v>302</v>
      </c>
      <c r="F212" s="54">
        <v>18</v>
      </c>
      <c r="G212" s="54">
        <v>10524.4</v>
      </c>
      <c r="H212" s="54">
        <v>282</v>
      </c>
      <c r="I212" s="54">
        <v>1593</v>
      </c>
      <c r="J212" s="54">
        <v>319</v>
      </c>
      <c r="K212" s="54">
        <v>53.5</v>
      </c>
      <c r="L212" s="54">
        <v>112</v>
      </c>
      <c r="M212" s="54">
        <v>20</v>
      </c>
      <c r="N212" s="8">
        <f>SUM(D212:M212)</f>
        <v>13230.9</v>
      </c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2:25" s="16" customFormat="1" ht="30" x14ac:dyDescent="0.25">
      <c r="B213" s="248" t="s">
        <v>117</v>
      </c>
      <c r="C213" s="127"/>
      <c r="D213" s="54">
        <v>7</v>
      </c>
      <c r="E213" s="54">
        <v>302</v>
      </c>
      <c r="F213" s="54">
        <v>18</v>
      </c>
      <c r="G213" s="54">
        <v>10524.4</v>
      </c>
      <c r="H213" s="54">
        <v>534.1</v>
      </c>
      <c r="I213" s="54">
        <v>1590</v>
      </c>
      <c r="J213" s="54">
        <v>319</v>
      </c>
      <c r="K213" s="54">
        <v>5.7</v>
      </c>
      <c r="L213" s="54">
        <v>150.4</v>
      </c>
      <c r="M213" s="54">
        <v>20</v>
      </c>
      <c r="N213" s="8">
        <f>SUM(D213:M213)</f>
        <v>13470.6</v>
      </c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</row>
    <row r="214" spans="2:25" s="16" customFormat="1" ht="15.75" thickBot="1" x14ac:dyDescent="0.3">
      <c r="B214" s="227" t="s">
        <v>121</v>
      </c>
      <c r="C214" s="228"/>
      <c r="D214" s="229">
        <f>(D211+D213)/(D210+D212)</f>
        <v>1.0129163834126444</v>
      </c>
      <c r="E214" s="229">
        <f>(E211+E213)/(E210+E212)</f>
        <v>1</v>
      </c>
      <c r="F214" s="229">
        <f>(F211+F213)/(F210+F212)</f>
        <v>1.156967840735069</v>
      </c>
      <c r="G214" s="229">
        <f>(G211+G213)/(G210+G212)</f>
        <v>0.99893807484378283</v>
      </c>
      <c r="H214" s="229">
        <f t="shared" ref="H214" si="73">(H211+H213)/(H210+H212)</f>
        <v>1.4274924471299093</v>
      </c>
      <c r="I214" s="229">
        <f>(I211+I213)/(I210+I212)</f>
        <v>1.0501952035694366</v>
      </c>
      <c r="J214" s="229">
        <f t="shared" ref="J214:M214" si="74">(J211+J213)/(J210+J212)</f>
        <v>0.96918131972017407</v>
      </c>
      <c r="K214" s="229">
        <f t="shared" si="74"/>
        <v>0.40895522388059707</v>
      </c>
      <c r="L214" s="229">
        <f t="shared" si="74"/>
        <v>1.2474358974358977</v>
      </c>
      <c r="M214" s="229">
        <f t="shared" si="74"/>
        <v>0.96285714285714297</v>
      </c>
      <c r="N214" s="11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</row>
    <row r="215" spans="2:25" s="16" customFormat="1" ht="15.75" thickTop="1" x14ac:dyDescent="0.25">
      <c r="B215" s="230"/>
      <c r="C215" s="233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</row>
    <row r="216" spans="2:25" s="16" customFormat="1" ht="15.75" hidden="1" thickBot="1" x14ac:dyDescent="0.3">
      <c r="B216" s="230"/>
      <c r="C216" s="233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</row>
    <row r="217" spans="2:25" hidden="1" x14ac:dyDescent="0.25">
      <c r="B217" s="209"/>
      <c r="C217" s="209"/>
      <c r="D217" s="26" t="s">
        <v>65</v>
      </c>
      <c r="E217" s="7" t="s">
        <v>66</v>
      </c>
      <c r="F217" s="7" t="s">
        <v>67</v>
      </c>
      <c r="G217" s="7" t="s">
        <v>68</v>
      </c>
      <c r="H217" s="7" t="s">
        <v>69</v>
      </c>
      <c r="I217" s="7" t="s">
        <v>70</v>
      </c>
      <c r="J217" s="7" t="s">
        <v>71</v>
      </c>
      <c r="K217" s="7" t="s">
        <v>72</v>
      </c>
      <c r="L217" s="7" t="s">
        <v>73</v>
      </c>
      <c r="M217" s="7" t="s">
        <v>74</v>
      </c>
      <c r="N217" s="7" t="s">
        <v>64</v>
      </c>
    </row>
    <row r="218" spans="2:25" ht="15.75" hidden="1" thickTop="1" x14ac:dyDescent="0.25">
      <c r="B218" s="242" t="s">
        <v>136</v>
      </c>
      <c r="C218" s="237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10"/>
    </row>
    <row r="219" spans="2:25" ht="30" hidden="1" x14ac:dyDescent="0.25">
      <c r="B219" s="248" t="s">
        <v>116</v>
      </c>
      <c r="C219" s="127"/>
      <c r="D219" s="54">
        <v>243.7</v>
      </c>
      <c r="E219" s="54">
        <v>368.4</v>
      </c>
      <c r="F219" s="239">
        <v>254.2</v>
      </c>
      <c r="G219" s="54">
        <v>1091.7</v>
      </c>
      <c r="H219" s="54">
        <v>470</v>
      </c>
      <c r="I219" s="54">
        <v>236</v>
      </c>
      <c r="J219" s="54">
        <v>125.2</v>
      </c>
      <c r="K219" s="54">
        <v>227.5</v>
      </c>
      <c r="L219" s="54">
        <v>77</v>
      </c>
      <c r="M219" s="54">
        <v>227.5</v>
      </c>
      <c r="N219" s="8">
        <f>SUM(D219:M219)</f>
        <v>3321.2</v>
      </c>
    </row>
    <row r="220" spans="2:25" ht="30" hidden="1" x14ac:dyDescent="0.25">
      <c r="B220" s="248" t="s">
        <v>119</v>
      </c>
      <c r="C220" s="127"/>
      <c r="D220" s="54">
        <v>243.7</v>
      </c>
      <c r="E220" s="54">
        <v>413.7</v>
      </c>
      <c r="F220" s="54">
        <v>289.8</v>
      </c>
      <c r="G220" s="54">
        <v>1106.8</v>
      </c>
      <c r="H220" s="54">
        <v>527.29999999999995</v>
      </c>
      <c r="I220" s="54">
        <v>236</v>
      </c>
      <c r="J220" s="54">
        <v>125.2</v>
      </c>
      <c r="K220" s="54">
        <v>227.5</v>
      </c>
      <c r="L220" s="54">
        <v>85</v>
      </c>
      <c r="M220" s="54">
        <v>227.5</v>
      </c>
      <c r="N220" s="8">
        <f>SUM(D220:M220)</f>
        <v>3482.5</v>
      </c>
    </row>
    <row r="221" spans="2:25" ht="30" hidden="1" x14ac:dyDescent="0.25">
      <c r="B221" s="248" t="s">
        <v>118</v>
      </c>
      <c r="C221" s="127"/>
      <c r="D221" s="54">
        <v>637.5</v>
      </c>
      <c r="E221" s="54">
        <v>886.11</v>
      </c>
      <c r="F221" s="54">
        <v>29.9</v>
      </c>
      <c r="G221" s="54">
        <v>11200</v>
      </c>
      <c r="H221" s="54">
        <v>237</v>
      </c>
      <c r="I221" s="54">
        <v>941</v>
      </c>
      <c r="J221" s="54">
        <v>14113.01</v>
      </c>
      <c r="K221" s="54">
        <v>53.5</v>
      </c>
      <c r="L221" s="54">
        <v>33</v>
      </c>
      <c r="M221" s="54">
        <v>95</v>
      </c>
      <c r="N221" s="8">
        <f>SUM(D221:M221)</f>
        <v>28226.02</v>
      </c>
    </row>
    <row r="222" spans="2:25" ht="30" hidden="1" x14ac:dyDescent="0.25">
      <c r="B222" s="248" t="s">
        <v>117</v>
      </c>
      <c r="C222" s="127"/>
      <c r="D222" s="54">
        <v>637.5</v>
      </c>
      <c r="E222" s="54">
        <v>886.11</v>
      </c>
      <c r="F222" s="54">
        <v>29.9</v>
      </c>
      <c r="G222" s="54">
        <v>11219.5</v>
      </c>
      <c r="H222" s="54">
        <v>2147.5</v>
      </c>
      <c r="I222" s="54">
        <v>1401.9</v>
      </c>
      <c r="J222" s="54">
        <v>16474.41</v>
      </c>
      <c r="K222" s="54">
        <v>3</v>
      </c>
      <c r="L222" s="54">
        <v>54</v>
      </c>
      <c r="M222" s="54">
        <v>95</v>
      </c>
      <c r="N222" s="8">
        <f>SUM(D222:M222)</f>
        <v>32948.82</v>
      </c>
    </row>
    <row r="223" spans="2:25" ht="15.75" hidden="1" thickBot="1" x14ac:dyDescent="0.3">
      <c r="B223" s="227" t="s">
        <v>121</v>
      </c>
      <c r="C223" s="228"/>
      <c r="D223" s="229">
        <f>(D220+D222)/(D219+D221)</f>
        <v>1</v>
      </c>
      <c r="E223" s="229">
        <f>(E220+E222)/(E219+E221)</f>
        <v>1.0361097161441519</v>
      </c>
      <c r="F223" s="229">
        <f>(F220+F222)/(F219+F221)</f>
        <v>1.1253079901443155</v>
      </c>
      <c r="G223" s="229">
        <f>(G220+G222)/(G219+G221)</f>
        <v>1.0028149076205894</v>
      </c>
      <c r="H223" s="229">
        <f t="shared" ref="H223" si="75">(H220+H222)/(H219+H221)</f>
        <v>3.7833097595473837</v>
      </c>
      <c r="I223" s="229">
        <f>(I220+I222)/(I219+I221)</f>
        <v>1.391588785046729</v>
      </c>
      <c r="J223" s="229">
        <f t="shared" ref="J223:M223" si="76">(J220+J222)/(J219+J221)</f>
        <v>1.1658494993401558</v>
      </c>
      <c r="K223" s="229">
        <f t="shared" si="76"/>
        <v>0.82028469750889677</v>
      </c>
      <c r="L223" s="229">
        <f t="shared" si="76"/>
        <v>1.2636363636363637</v>
      </c>
      <c r="M223" s="229">
        <f t="shared" si="76"/>
        <v>1</v>
      </c>
      <c r="N223" s="11"/>
    </row>
    <row r="224" spans="2:25" s="16" customFormat="1" ht="16.5" hidden="1" thickTop="1" thickBot="1" x14ac:dyDescent="0.3">
      <c r="B224" s="230"/>
      <c r="C224" s="233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</row>
    <row r="225" spans="2:14" ht="15.75" hidden="1" thickBot="1" x14ac:dyDescent="0.3">
      <c r="B225" s="209"/>
      <c r="C225" s="209"/>
      <c r="D225" s="26" t="s">
        <v>65</v>
      </c>
      <c r="E225" s="7" t="s">
        <v>66</v>
      </c>
      <c r="F225" s="7" t="s">
        <v>67</v>
      </c>
      <c r="G225" s="7" t="s">
        <v>68</v>
      </c>
      <c r="H225" s="7" t="s">
        <v>69</v>
      </c>
      <c r="I225" s="7" t="s">
        <v>70</v>
      </c>
      <c r="J225" s="7" t="s">
        <v>71</v>
      </c>
      <c r="K225" s="7" t="s">
        <v>72</v>
      </c>
      <c r="L225" s="7" t="s">
        <v>73</v>
      </c>
      <c r="M225" s="7" t="s">
        <v>74</v>
      </c>
      <c r="N225" s="7" t="s">
        <v>64</v>
      </c>
    </row>
    <row r="226" spans="2:14" ht="15.75" hidden="1" thickTop="1" x14ac:dyDescent="0.25">
      <c r="B226" s="242" t="s">
        <v>132</v>
      </c>
      <c r="C226" s="237"/>
      <c r="D226" s="243"/>
      <c r="E226" s="243"/>
      <c r="F226" s="243"/>
      <c r="G226" s="243"/>
      <c r="H226" s="243"/>
      <c r="I226" s="243"/>
      <c r="J226" s="243"/>
      <c r="K226" s="243"/>
      <c r="L226" s="243"/>
      <c r="M226" s="243"/>
      <c r="N226" s="10"/>
    </row>
    <row r="227" spans="2:14" ht="30" hidden="1" x14ac:dyDescent="0.25">
      <c r="B227" s="248" t="s">
        <v>116</v>
      </c>
      <c r="C227" s="127"/>
      <c r="D227" s="54">
        <v>428.2</v>
      </c>
      <c r="E227" s="54">
        <v>355.6</v>
      </c>
      <c r="F227" s="239">
        <v>272.60000000000002</v>
      </c>
      <c r="G227" s="54">
        <v>360</v>
      </c>
      <c r="H227" s="54">
        <v>617</v>
      </c>
      <c r="I227" s="54">
        <v>480</v>
      </c>
      <c r="J227" s="54">
        <v>231.5</v>
      </c>
      <c r="K227" s="54">
        <v>215.3</v>
      </c>
      <c r="L227" s="54">
        <v>74.2</v>
      </c>
      <c r="M227" s="54">
        <v>58.9</v>
      </c>
      <c r="N227" s="8">
        <f>SUM(D227:M227)</f>
        <v>3093.3</v>
      </c>
    </row>
    <row r="228" spans="2:14" ht="30" hidden="1" x14ac:dyDescent="0.25">
      <c r="B228" s="248" t="s">
        <v>119</v>
      </c>
      <c r="C228" s="127"/>
      <c r="D228" s="54">
        <v>428.5</v>
      </c>
      <c r="E228" s="54">
        <v>355.6</v>
      </c>
      <c r="F228" s="54">
        <v>284.60000000000002</v>
      </c>
      <c r="G228" s="54">
        <v>767.8</v>
      </c>
      <c r="H228" s="54">
        <v>627.5</v>
      </c>
      <c r="I228" s="54">
        <v>591.20000000000005</v>
      </c>
      <c r="J228" s="54">
        <v>327.3</v>
      </c>
      <c r="K228" s="54">
        <v>239.1</v>
      </c>
      <c r="L228" s="54">
        <v>74.2</v>
      </c>
      <c r="M228" s="54">
        <v>53.6</v>
      </c>
      <c r="N228" s="8">
        <f>SUM(D228:M228)</f>
        <v>3749.3999999999996</v>
      </c>
    </row>
    <row r="229" spans="2:14" ht="30" hidden="1" x14ac:dyDescent="0.25">
      <c r="B229" s="248" t="s">
        <v>118</v>
      </c>
      <c r="C229" s="127"/>
      <c r="D229" s="54">
        <v>557.66999999999996</v>
      </c>
      <c r="E229" s="54">
        <v>1666.34</v>
      </c>
      <c r="F229" s="54">
        <v>0</v>
      </c>
      <c r="G229" s="54">
        <v>12700</v>
      </c>
      <c r="H229" s="54">
        <v>707</v>
      </c>
      <c r="I229" s="54">
        <v>291.5</v>
      </c>
      <c r="J229" s="54">
        <v>93.2</v>
      </c>
      <c r="K229" s="54">
        <v>187.4</v>
      </c>
      <c r="L229" s="54">
        <v>21.8</v>
      </c>
      <c r="M229" s="54">
        <v>26</v>
      </c>
      <c r="N229" s="8">
        <f>SUM(D229:M229)</f>
        <v>16250.91</v>
      </c>
    </row>
    <row r="230" spans="2:14" ht="30" hidden="1" x14ac:dyDescent="0.25">
      <c r="B230" s="248" t="s">
        <v>117</v>
      </c>
      <c r="C230" s="127"/>
      <c r="D230" s="54">
        <v>562.27</v>
      </c>
      <c r="E230" s="54">
        <v>1666.34</v>
      </c>
      <c r="F230" s="54">
        <v>0</v>
      </c>
      <c r="G230" s="54">
        <v>16218.7</v>
      </c>
      <c r="H230" s="54">
        <v>707.5</v>
      </c>
      <c r="I230" s="54">
        <v>291.5</v>
      </c>
      <c r="J230" s="54">
        <v>93.2</v>
      </c>
      <c r="K230" s="54">
        <v>187.4</v>
      </c>
      <c r="L230" s="54">
        <v>21.8</v>
      </c>
      <c r="M230" s="54">
        <v>26</v>
      </c>
      <c r="N230" s="8">
        <f>SUM(D230:M230)</f>
        <v>19774.710000000003</v>
      </c>
    </row>
    <row r="231" spans="2:14" ht="15.75" hidden="1" thickBot="1" x14ac:dyDescent="0.3">
      <c r="B231" s="227" t="s">
        <v>121</v>
      </c>
      <c r="C231" s="228"/>
      <c r="D231" s="229">
        <f>(D228+D230)/(D227+D229)</f>
        <v>1.0049702293405824</v>
      </c>
      <c r="E231" s="229">
        <f>(E228+E230)/(E227+E229)</f>
        <v>1</v>
      </c>
      <c r="F231" s="229">
        <f>(F228+F230)/(F227+F229)</f>
        <v>1.0440205429200293</v>
      </c>
      <c r="G231" s="229">
        <f>(G228+G230)/(G227+G229)</f>
        <v>1.3006508422664624</v>
      </c>
      <c r="H231" s="229">
        <f t="shared" ref="H231" si="77">(H228+H230)/(H227+H229)</f>
        <v>1.0083081570996979</v>
      </c>
      <c r="I231" s="229">
        <f>(I228+I230)/(I227+I229)</f>
        <v>1.1441348023331173</v>
      </c>
      <c r="J231" s="229">
        <f t="shared" ref="J231:M231" si="78">(J228+J230)/(J227+J229)</f>
        <v>1.2950415768401602</v>
      </c>
      <c r="K231" s="229">
        <f t="shared" si="78"/>
        <v>1.0591010677924011</v>
      </c>
      <c r="L231" s="229">
        <f t="shared" si="78"/>
        <v>1</v>
      </c>
      <c r="M231" s="229">
        <f t="shared" si="78"/>
        <v>0.93757361601884559</v>
      </c>
      <c r="N231" s="11"/>
    </row>
    <row r="232" spans="2:14" ht="16.5" hidden="1" thickTop="1" thickBot="1" x14ac:dyDescent="0.3"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</row>
    <row r="233" spans="2:14" ht="15.75" hidden="1" thickBot="1" x14ac:dyDescent="0.3">
      <c r="B233" s="209"/>
      <c r="C233" s="209"/>
      <c r="D233" s="26" t="s">
        <v>65</v>
      </c>
      <c r="E233" s="7" t="s">
        <v>66</v>
      </c>
      <c r="F233" s="7" t="s">
        <v>67</v>
      </c>
      <c r="G233" s="7" t="s">
        <v>68</v>
      </c>
      <c r="H233" s="7" t="s">
        <v>69</v>
      </c>
      <c r="I233" s="7" t="s">
        <v>70</v>
      </c>
      <c r="J233" s="7" t="s">
        <v>71</v>
      </c>
      <c r="K233" s="7" t="s">
        <v>72</v>
      </c>
      <c r="L233" s="7" t="s">
        <v>73</v>
      </c>
      <c r="M233" s="7" t="s">
        <v>74</v>
      </c>
      <c r="N233" s="7" t="s">
        <v>64</v>
      </c>
    </row>
    <row r="234" spans="2:14" ht="15.75" hidden="1" thickTop="1" x14ac:dyDescent="0.25">
      <c r="B234" s="242" t="s">
        <v>127</v>
      </c>
      <c r="C234" s="237"/>
      <c r="D234" s="243"/>
      <c r="E234" s="243"/>
      <c r="F234" s="243"/>
      <c r="G234" s="243"/>
      <c r="H234" s="243"/>
      <c r="I234" s="243"/>
      <c r="J234" s="243"/>
      <c r="K234" s="243"/>
      <c r="L234" s="243"/>
      <c r="M234" s="243"/>
      <c r="N234" s="10"/>
    </row>
    <row r="235" spans="2:14" ht="30" hidden="1" x14ac:dyDescent="0.25">
      <c r="B235" s="248" t="s">
        <v>116</v>
      </c>
      <c r="C235" s="127"/>
      <c r="D235" s="54">
        <v>206.7</v>
      </c>
      <c r="E235" s="54">
        <v>246.2</v>
      </c>
      <c r="F235" s="239">
        <v>74.900000000000006</v>
      </c>
      <c r="G235" s="54">
        <v>837</v>
      </c>
      <c r="H235" s="54">
        <v>405</v>
      </c>
      <c r="I235" s="54">
        <v>197</v>
      </c>
      <c r="J235" s="54">
        <v>317</v>
      </c>
      <c r="K235" s="54">
        <v>271.10000000000002</v>
      </c>
      <c r="L235" s="54">
        <v>317</v>
      </c>
      <c r="M235" s="54">
        <v>49.5</v>
      </c>
      <c r="N235" s="8">
        <f>SUM(D235:M235)</f>
        <v>2921.4</v>
      </c>
    </row>
    <row r="236" spans="2:14" ht="30" hidden="1" x14ac:dyDescent="0.25">
      <c r="B236" s="248" t="s">
        <v>119</v>
      </c>
      <c r="C236" s="127"/>
      <c r="D236" s="54">
        <v>206.7</v>
      </c>
      <c r="E236" s="54">
        <v>114.9</v>
      </c>
      <c r="F236" s="54">
        <v>80.900000000000006</v>
      </c>
      <c r="G236" s="54">
        <v>807.2</v>
      </c>
      <c r="H236" s="54">
        <v>604.79999999999995</v>
      </c>
      <c r="I236" s="54">
        <v>197</v>
      </c>
      <c r="J236" s="54">
        <v>317</v>
      </c>
      <c r="K236" s="54">
        <v>346.7</v>
      </c>
      <c r="L236" s="54">
        <v>276</v>
      </c>
      <c r="M236" s="54">
        <v>38.4</v>
      </c>
      <c r="N236" s="8">
        <f>SUM(D236:M236)</f>
        <v>2989.6</v>
      </c>
    </row>
    <row r="237" spans="2:14" ht="30" hidden="1" x14ac:dyDescent="0.25">
      <c r="B237" s="248" t="s">
        <v>118</v>
      </c>
      <c r="C237" s="127"/>
      <c r="D237" s="54">
        <v>432.8</v>
      </c>
      <c r="E237" s="54">
        <v>533.9</v>
      </c>
      <c r="F237" s="54">
        <v>698.02</v>
      </c>
      <c r="G237" s="54">
        <v>6081.5</v>
      </c>
      <c r="H237" s="54">
        <v>1208.9000000000001</v>
      </c>
      <c r="I237" s="54">
        <v>278.89999999999998</v>
      </c>
      <c r="J237" s="54">
        <v>1204.9000000000001</v>
      </c>
      <c r="K237" s="54">
        <v>411.5</v>
      </c>
      <c r="L237" s="54">
        <v>1204.9000000000001</v>
      </c>
      <c r="M237" s="54">
        <v>431</v>
      </c>
      <c r="N237" s="8">
        <f>SUM(D237:M237)</f>
        <v>12486.32</v>
      </c>
    </row>
    <row r="238" spans="2:14" ht="30" hidden="1" x14ac:dyDescent="0.25">
      <c r="B238" s="248" t="s">
        <v>117</v>
      </c>
      <c r="C238" s="127"/>
      <c r="D238" s="54">
        <v>432.8</v>
      </c>
      <c r="E238" s="54">
        <v>430.8</v>
      </c>
      <c r="F238" s="54">
        <v>698.02</v>
      </c>
      <c r="G238" s="54">
        <v>6467.2</v>
      </c>
      <c r="H238" s="54">
        <v>2082</v>
      </c>
      <c r="I238" s="54">
        <v>211</v>
      </c>
      <c r="J238" s="54">
        <v>464.6</v>
      </c>
      <c r="K238" s="54">
        <v>411.6</v>
      </c>
      <c r="L238" s="54">
        <v>1276.9000000000001</v>
      </c>
      <c r="M238" s="54">
        <v>423.7</v>
      </c>
      <c r="N238" s="8">
        <f>SUM(D238:M238)</f>
        <v>12898.62</v>
      </c>
    </row>
    <row r="239" spans="2:14" ht="15.75" hidden="1" thickBot="1" x14ac:dyDescent="0.3">
      <c r="B239" s="227" t="s">
        <v>121</v>
      </c>
      <c r="C239" s="228"/>
      <c r="D239" s="229">
        <f>(D236+D238)/(D235+D237)</f>
        <v>1</v>
      </c>
      <c r="E239" s="229">
        <f t="shared" ref="E239:H239" si="79">(E236+E238)/(E235+E237)</f>
        <v>0.69952570183309848</v>
      </c>
      <c r="F239" s="229">
        <f>(F236+F238)/(F235+F237)</f>
        <v>1.007762769756249</v>
      </c>
      <c r="G239" s="229">
        <f>(G236+G238)/(G235+G237)</f>
        <v>1.0514417865144179</v>
      </c>
      <c r="H239" s="229">
        <f t="shared" si="79"/>
        <v>1.6647871615341718</v>
      </c>
      <c r="I239" s="229">
        <f>(I236+I238)/(I235+I237)</f>
        <v>0.85732296700987609</v>
      </c>
      <c r="J239" s="229">
        <f t="shared" ref="J239:M239" si="80">(J236+J238)/(J235+J237)</f>
        <v>0.5135685656087785</v>
      </c>
      <c r="K239" s="229">
        <f t="shared" si="80"/>
        <v>1.1108995019044827</v>
      </c>
      <c r="L239" s="229">
        <f t="shared" si="80"/>
        <v>1.0203692752480451</v>
      </c>
      <c r="M239" s="229">
        <f t="shared" si="80"/>
        <v>0.9617065556711758</v>
      </c>
      <c r="N239" s="11"/>
    </row>
    <row r="240" spans="2:14" ht="15.75" hidden="1" thickTop="1" x14ac:dyDescent="0.25">
      <c r="B240" s="119"/>
      <c r="C240" s="119"/>
      <c r="D240" s="119"/>
      <c r="E240" s="249">
        <f>E235+E237</f>
        <v>780.09999999999991</v>
      </c>
      <c r="F240" s="119"/>
      <c r="G240" s="119"/>
      <c r="H240" s="119"/>
      <c r="I240" s="119"/>
      <c r="J240" s="119"/>
      <c r="K240" s="119"/>
      <c r="L240" s="119"/>
      <c r="M240" s="119"/>
      <c r="N240" s="119"/>
    </row>
    <row r="241" spans="1:14" ht="15.75" hidden="1" thickBot="1" x14ac:dyDescent="0.3">
      <c r="B241" s="27"/>
      <c r="C241" s="27"/>
      <c r="D241" s="27"/>
      <c r="E241" s="250">
        <f>E236+E238</f>
        <v>545.70000000000005</v>
      </c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1:14" ht="15.75" hidden="1" thickBot="1" x14ac:dyDescent="0.3">
      <c r="B242" s="209"/>
      <c r="C242" s="209"/>
      <c r="D242" s="26" t="s">
        <v>65</v>
      </c>
      <c r="E242" s="7" t="s">
        <v>66</v>
      </c>
      <c r="F242" s="7" t="s">
        <v>67</v>
      </c>
      <c r="G242" s="7" t="s">
        <v>68</v>
      </c>
      <c r="H242" s="7" t="s">
        <v>69</v>
      </c>
      <c r="I242" s="7" t="s">
        <v>70</v>
      </c>
      <c r="J242" s="7" t="s">
        <v>71</v>
      </c>
      <c r="K242" s="7" t="s">
        <v>72</v>
      </c>
      <c r="L242" s="7" t="s">
        <v>73</v>
      </c>
      <c r="M242" s="7" t="s">
        <v>74</v>
      </c>
      <c r="N242" s="7" t="s">
        <v>64</v>
      </c>
    </row>
    <row r="243" spans="1:14" ht="15.75" hidden="1" thickTop="1" x14ac:dyDescent="0.25">
      <c r="B243" s="242" t="s">
        <v>114</v>
      </c>
      <c r="C243" s="237"/>
      <c r="D243" s="243"/>
      <c r="E243" s="243"/>
      <c r="F243" s="243"/>
      <c r="G243" s="243"/>
      <c r="H243" s="243"/>
      <c r="I243" s="243"/>
      <c r="J243" s="243"/>
      <c r="K243" s="243"/>
      <c r="L243" s="243"/>
      <c r="M243" s="243"/>
      <c r="N243" s="10"/>
    </row>
    <row r="244" spans="1:14" ht="30" hidden="1" x14ac:dyDescent="0.25">
      <c r="B244" s="248" t="s">
        <v>116</v>
      </c>
      <c r="C244" s="127"/>
      <c r="D244" s="54">
        <v>386.3</v>
      </c>
      <c r="E244" s="54">
        <v>389.3</v>
      </c>
      <c r="F244" s="239">
        <v>69.2</v>
      </c>
      <c r="G244" s="54">
        <v>974</v>
      </c>
      <c r="H244" s="54">
        <v>945</v>
      </c>
      <c r="I244" s="54">
        <v>160</v>
      </c>
      <c r="J244" s="54">
        <v>352.1</v>
      </c>
      <c r="K244" s="54">
        <v>211.5</v>
      </c>
      <c r="L244" s="54">
        <v>765.6</v>
      </c>
      <c r="M244" s="54">
        <v>66.099999999999994</v>
      </c>
      <c r="N244" s="8">
        <f>SUM(D244:M244)</f>
        <v>4319.1000000000004</v>
      </c>
    </row>
    <row r="245" spans="1:14" ht="30" hidden="1" x14ac:dyDescent="0.25">
      <c r="B245" s="248" t="s">
        <v>119</v>
      </c>
      <c r="C245" s="127"/>
      <c r="D245" s="54">
        <v>222.6</v>
      </c>
      <c r="E245" s="54">
        <v>310.8</v>
      </c>
      <c r="F245" s="54">
        <v>69.2</v>
      </c>
      <c r="G245" s="54">
        <v>916</v>
      </c>
      <c r="H245" s="54">
        <v>118</v>
      </c>
      <c r="I245" s="54">
        <v>173</v>
      </c>
      <c r="J245" s="54">
        <v>257.89999999999998</v>
      </c>
      <c r="K245" s="54">
        <v>267</v>
      </c>
      <c r="L245" s="54">
        <v>236.3</v>
      </c>
      <c r="M245" s="54">
        <v>62.8</v>
      </c>
      <c r="N245" s="8">
        <f>SUM(D245:M245)</f>
        <v>2633.6000000000004</v>
      </c>
    </row>
    <row r="246" spans="1:14" ht="30" hidden="1" x14ac:dyDescent="0.25">
      <c r="B246" s="248" t="s">
        <v>118</v>
      </c>
      <c r="C246" s="127"/>
      <c r="D246" s="54">
        <v>107.5</v>
      </c>
      <c r="E246" s="54">
        <v>765.8</v>
      </c>
      <c r="F246" s="54">
        <v>41.2</v>
      </c>
      <c r="G246" s="54">
        <v>794</v>
      </c>
      <c r="H246" s="54">
        <v>275</v>
      </c>
      <c r="I246" s="54">
        <v>334.3</v>
      </c>
      <c r="J246" s="54">
        <v>257.3</v>
      </c>
      <c r="K246" s="54">
        <v>79.5</v>
      </c>
      <c r="L246" s="54">
        <v>63.7</v>
      </c>
      <c r="M246" s="54">
        <v>31</v>
      </c>
      <c r="N246" s="8">
        <f>SUM(D246:M246)</f>
        <v>2749.3</v>
      </c>
    </row>
    <row r="247" spans="1:14" ht="30" hidden="1" x14ac:dyDescent="0.25">
      <c r="B247" s="248" t="s">
        <v>117</v>
      </c>
      <c r="C247" s="127"/>
      <c r="D247" s="54">
        <v>229.6</v>
      </c>
      <c r="E247" s="54">
        <v>765.8</v>
      </c>
      <c r="F247" s="54">
        <v>29.6</v>
      </c>
      <c r="G247" s="54">
        <v>924</v>
      </c>
      <c r="H247" s="54">
        <v>391.1</v>
      </c>
      <c r="I247" s="54">
        <v>317.8</v>
      </c>
      <c r="J247" s="54">
        <v>257.3</v>
      </c>
      <c r="K247" s="54">
        <v>65.3</v>
      </c>
      <c r="L247" s="54">
        <v>39.700000000000003</v>
      </c>
      <c r="M247" s="54">
        <v>24</v>
      </c>
      <c r="N247" s="8">
        <f>SUM(D247:M247)</f>
        <v>3044.2000000000003</v>
      </c>
    </row>
    <row r="248" spans="1:14" ht="15.75" hidden="1" thickBot="1" x14ac:dyDescent="0.3">
      <c r="B248" s="227" t="s">
        <v>121</v>
      </c>
      <c r="C248" s="228"/>
      <c r="D248" s="229">
        <f>(D245+D247)/(D244+D246)</f>
        <v>0.91575536654515999</v>
      </c>
      <c r="E248" s="229">
        <f t="shared" ref="E248:M248" si="81">(E245+E247)/(E244+E246)</f>
        <v>0.93204051597264304</v>
      </c>
      <c r="F248" s="229">
        <f t="shared" si="81"/>
        <v>0.89492753623188415</v>
      </c>
      <c r="G248" s="229">
        <f t="shared" si="81"/>
        <v>1.0407239819004526</v>
      </c>
      <c r="H248" s="229">
        <f t="shared" si="81"/>
        <v>0.41729508196721316</v>
      </c>
      <c r="I248" s="229">
        <f>(I245+I247)/(I244+I246)</f>
        <v>0.99291927978960148</v>
      </c>
      <c r="J248" s="229">
        <f t="shared" si="81"/>
        <v>0.84542172628815226</v>
      </c>
      <c r="K248" s="229">
        <f t="shared" si="81"/>
        <v>1.1419243986254295</v>
      </c>
      <c r="L248" s="229">
        <f t="shared" si="81"/>
        <v>0.33281080429277704</v>
      </c>
      <c r="M248" s="229">
        <f t="shared" si="81"/>
        <v>0.89392378990731203</v>
      </c>
      <c r="N248" s="11"/>
    </row>
    <row r="249" spans="1:14" ht="18.75" hidden="1" customHeight="1" x14ac:dyDescent="0.2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</row>
    <row r="250" spans="1:14" hidden="1" x14ac:dyDescent="0.2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</row>
    <row r="251" spans="1:14" hidden="1" x14ac:dyDescent="0.2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</row>
    <row r="252" spans="1:14" ht="15.75" hidden="1" thickBot="1" x14ac:dyDescent="0.3">
      <c r="B252" s="27"/>
      <c r="C252" s="27"/>
      <c r="D252" s="27"/>
      <c r="E252" s="27"/>
      <c r="F252" s="27"/>
      <c r="G252" s="27"/>
      <c r="H252" s="119" t="s">
        <v>198</v>
      </c>
      <c r="I252" s="27"/>
      <c r="J252" s="27"/>
      <c r="K252" s="27"/>
      <c r="L252" s="27"/>
      <c r="M252" s="27"/>
      <c r="N252" s="27"/>
    </row>
    <row r="253" spans="1:14" ht="15.75" hidden="1" thickBot="1" x14ac:dyDescent="0.3">
      <c r="B253" s="27"/>
      <c r="C253" s="27"/>
      <c r="D253" s="27"/>
      <c r="E253" s="26" t="s">
        <v>65</v>
      </c>
      <c r="F253" s="7" t="s">
        <v>66</v>
      </c>
      <c r="G253" s="7" t="s">
        <v>67</v>
      </c>
      <c r="H253" s="7" t="s">
        <v>68</v>
      </c>
      <c r="I253" s="7" t="s">
        <v>69</v>
      </c>
      <c r="J253" s="7" t="s">
        <v>70</v>
      </c>
      <c r="K253" s="7" t="s">
        <v>71</v>
      </c>
      <c r="L253" s="7" t="s">
        <v>72</v>
      </c>
      <c r="M253" s="7" t="s">
        <v>73</v>
      </c>
      <c r="N253" s="7" t="s">
        <v>74</v>
      </c>
    </row>
    <row r="254" spans="1:14" s="84" customFormat="1" ht="116.25" hidden="1" customHeight="1" thickBot="1" x14ac:dyDescent="0.3">
      <c r="A254" s="86" t="s">
        <v>159</v>
      </c>
      <c r="B254" s="251" t="s">
        <v>160</v>
      </c>
      <c r="C254" s="134" t="s">
        <v>161</v>
      </c>
      <c r="D254" s="133" t="s">
        <v>176</v>
      </c>
      <c r="E254" s="252">
        <v>1</v>
      </c>
      <c r="F254" s="253">
        <v>3</v>
      </c>
      <c r="G254" s="123">
        <f>F254*E254</f>
        <v>3</v>
      </c>
      <c r="H254" s="122">
        <v>6</v>
      </c>
      <c r="I254" s="123">
        <f>H254*E254</f>
        <v>6</v>
      </c>
      <c r="J254" s="122">
        <v>9</v>
      </c>
      <c r="K254" s="123">
        <f>J254*E254</f>
        <v>9</v>
      </c>
      <c r="L254" s="122"/>
      <c r="M254" s="123">
        <f>L254*E254</f>
        <v>0</v>
      </c>
      <c r="N254" s="122">
        <v>6</v>
      </c>
    </row>
    <row r="255" spans="1:14" s="84" customFormat="1" ht="103.5" hidden="1" customHeight="1" thickBot="1" x14ac:dyDescent="0.3">
      <c r="A255" s="86" t="s">
        <v>162</v>
      </c>
      <c r="B255" s="133" t="s">
        <v>163</v>
      </c>
      <c r="C255" s="134" t="s">
        <v>164</v>
      </c>
      <c r="D255" s="133" t="s">
        <v>177</v>
      </c>
      <c r="E255" s="135">
        <v>192</v>
      </c>
      <c r="F255" s="136">
        <f>3+5+11+5</f>
        <v>24</v>
      </c>
      <c r="G255" s="123">
        <f>5+11+12+5+3+86+3</f>
        <v>125</v>
      </c>
      <c r="H255" s="122"/>
      <c r="I255" s="122">
        <f>2+2+4+2+3</f>
        <v>13</v>
      </c>
      <c r="J255" s="122">
        <f>4+4+4+4+5+2+3+6+4+3+5</f>
        <v>44</v>
      </c>
      <c r="K255" s="123">
        <f>4</f>
        <v>4</v>
      </c>
      <c r="L255" s="122"/>
      <c r="M255" s="122">
        <f>20+21+26+6</f>
        <v>73</v>
      </c>
      <c r="N255" s="122">
        <f>15+9</f>
        <v>24</v>
      </c>
    </row>
    <row r="256" spans="1:14" s="84" customFormat="1" ht="63.75" hidden="1" customHeight="1" thickBot="1" x14ac:dyDescent="0.3">
      <c r="A256" s="85" t="s">
        <v>165</v>
      </c>
      <c r="B256" s="137" t="s">
        <v>175</v>
      </c>
      <c r="C256" s="138" t="s">
        <v>8</v>
      </c>
      <c r="D256" s="137" t="s">
        <v>166</v>
      </c>
      <c r="E256" s="139">
        <v>0.5</v>
      </c>
      <c r="F256" s="140">
        <v>1</v>
      </c>
      <c r="G256" s="124">
        <f>F256*E256</f>
        <v>0.5</v>
      </c>
      <c r="H256" s="122">
        <v>1</v>
      </c>
      <c r="I256" s="123">
        <f>H256*E256</f>
        <v>0.5</v>
      </c>
      <c r="J256" s="122">
        <v>1</v>
      </c>
      <c r="K256" s="123">
        <f>J256*E256</f>
        <v>0.5</v>
      </c>
      <c r="L256" s="122"/>
      <c r="M256" s="123">
        <f t="shared" ref="M256:M257" si="82">L256*E256</f>
        <v>0</v>
      </c>
      <c r="N256" s="122"/>
    </row>
    <row r="257" spans="1:14" s="84" customFormat="1" ht="63.75" hidden="1" customHeight="1" thickBot="1" x14ac:dyDescent="0.3">
      <c r="A257" s="85" t="s">
        <v>167</v>
      </c>
      <c r="B257" s="137" t="s">
        <v>168</v>
      </c>
      <c r="C257" s="138" t="s">
        <v>169</v>
      </c>
      <c r="D257" s="137" t="s">
        <v>170</v>
      </c>
      <c r="E257" s="139">
        <v>2</v>
      </c>
      <c r="F257" s="140">
        <v>1</v>
      </c>
      <c r="G257" s="124">
        <f>F257*E257</f>
        <v>2</v>
      </c>
      <c r="H257" s="122">
        <v>0</v>
      </c>
      <c r="I257" s="123">
        <f>H257*E257</f>
        <v>0</v>
      </c>
      <c r="J257" s="122">
        <v>1</v>
      </c>
      <c r="K257" s="123">
        <f>J257*E257</f>
        <v>2</v>
      </c>
      <c r="L257" s="122"/>
      <c r="M257" s="123">
        <f t="shared" si="82"/>
        <v>0</v>
      </c>
      <c r="N257" s="122">
        <v>0</v>
      </c>
    </row>
    <row r="258" spans="1:14" hidden="1" x14ac:dyDescent="0.2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</row>
    <row r="259" spans="1:14" hidden="1" x14ac:dyDescent="0.2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</row>
    <row r="260" spans="1:14" hidden="1" x14ac:dyDescent="0.2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</row>
    <row r="261" spans="1:14" ht="15.75" hidden="1" thickBot="1" x14ac:dyDescent="0.3">
      <c r="A261" s="91"/>
      <c r="B261" s="27"/>
      <c r="C261" s="27"/>
      <c r="D261" s="27"/>
      <c r="E261" s="27"/>
      <c r="F261" s="27"/>
      <c r="G261" s="27"/>
      <c r="H261" s="119" t="s">
        <v>199</v>
      </c>
      <c r="I261" s="27"/>
      <c r="J261" s="27"/>
      <c r="K261" s="27"/>
      <c r="L261" s="27"/>
      <c r="M261" s="27"/>
      <c r="N261" s="27"/>
    </row>
    <row r="262" spans="1:14" ht="15.75" hidden="1" thickBot="1" x14ac:dyDescent="0.3">
      <c r="A262" s="1"/>
      <c r="B262" s="127"/>
      <c r="C262" s="127"/>
      <c r="D262" s="127"/>
      <c r="E262" s="26" t="s">
        <v>65</v>
      </c>
      <c r="F262" s="7" t="s">
        <v>66</v>
      </c>
      <c r="G262" s="7" t="s">
        <v>67</v>
      </c>
      <c r="H262" s="7" t="s">
        <v>68</v>
      </c>
      <c r="I262" s="7" t="s">
        <v>69</v>
      </c>
      <c r="J262" s="7" t="s">
        <v>70</v>
      </c>
      <c r="K262" s="7" t="s">
        <v>71</v>
      </c>
      <c r="L262" s="7" t="s">
        <v>72</v>
      </c>
      <c r="M262" s="7" t="s">
        <v>73</v>
      </c>
      <c r="N262" s="7" t="s">
        <v>74</v>
      </c>
    </row>
    <row r="263" spans="1:14" ht="111" hidden="1" thickBot="1" x14ac:dyDescent="0.3">
      <c r="A263" s="97" t="s">
        <v>159</v>
      </c>
      <c r="B263" s="128" t="s">
        <v>160</v>
      </c>
      <c r="C263" s="129" t="s">
        <v>161</v>
      </c>
      <c r="D263" s="130" t="s">
        <v>176</v>
      </c>
      <c r="E263" s="131">
        <v>3</v>
      </c>
      <c r="F263" s="132">
        <v>3</v>
      </c>
      <c r="G263" s="121">
        <v>5</v>
      </c>
      <c r="H263" s="121">
        <v>5</v>
      </c>
      <c r="I263" s="121">
        <v>1</v>
      </c>
      <c r="J263" s="121">
        <v>6</v>
      </c>
      <c r="K263" s="121">
        <v>3</v>
      </c>
      <c r="L263" s="121">
        <v>1</v>
      </c>
      <c r="M263" s="121">
        <v>0</v>
      </c>
      <c r="N263" s="121">
        <v>1</v>
      </c>
    </row>
    <row r="264" spans="1:14" ht="95.25" hidden="1" thickBot="1" x14ac:dyDescent="0.3">
      <c r="A264" s="86" t="s">
        <v>162</v>
      </c>
      <c r="B264" s="133" t="s">
        <v>163</v>
      </c>
      <c r="C264" s="134" t="s">
        <v>164</v>
      </c>
      <c r="D264" s="133" t="s">
        <v>177</v>
      </c>
      <c r="E264" s="135"/>
      <c r="F264" s="136">
        <v>5</v>
      </c>
      <c r="G264" s="123">
        <v>76</v>
      </c>
      <c r="H264" s="122">
        <v>16</v>
      </c>
      <c r="I264" s="122">
        <v>26</v>
      </c>
      <c r="J264" s="122">
        <v>51</v>
      </c>
      <c r="K264" s="123">
        <v>0</v>
      </c>
      <c r="L264" s="122">
        <v>0</v>
      </c>
      <c r="M264" s="122">
        <v>0</v>
      </c>
      <c r="N264" s="122">
        <v>0</v>
      </c>
    </row>
    <row r="265" spans="1:14" ht="79.5" hidden="1" thickBot="1" x14ac:dyDescent="0.3">
      <c r="A265" s="85" t="s">
        <v>165</v>
      </c>
      <c r="B265" s="137" t="s">
        <v>175</v>
      </c>
      <c r="C265" s="138" t="s">
        <v>8</v>
      </c>
      <c r="D265" s="137" t="s">
        <v>166</v>
      </c>
      <c r="E265" s="139">
        <f>330.4-15.2</f>
        <v>315.2</v>
      </c>
      <c r="F265" s="140">
        <v>270</v>
      </c>
      <c r="G265" s="124">
        <f>185.6-27.5</f>
        <v>158.1</v>
      </c>
      <c r="H265" s="122">
        <v>78.099999999999994</v>
      </c>
      <c r="I265" s="123">
        <v>158.69999999999999</v>
      </c>
      <c r="J265" s="122">
        <v>76.400000000000006</v>
      </c>
      <c r="K265" s="123">
        <f>2000</f>
        <v>2000</v>
      </c>
      <c r="L265" s="122">
        <v>0</v>
      </c>
      <c r="M265" s="123">
        <v>0</v>
      </c>
      <c r="N265" s="122">
        <v>0</v>
      </c>
    </row>
    <row r="266" spans="1:14" ht="79.5" hidden="1" thickBot="1" x14ac:dyDescent="0.3">
      <c r="A266" s="85" t="s">
        <v>167</v>
      </c>
      <c r="B266" s="137" t="s">
        <v>168</v>
      </c>
      <c r="C266" s="138" t="s">
        <v>169</v>
      </c>
      <c r="D266" s="137" t="s">
        <v>170</v>
      </c>
      <c r="E266" s="139">
        <v>15.2</v>
      </c>
      <c r="F266" s="140">
        <v>946</v>
      </c>
      <c r="G266" s="124">
        <v>27.5</v>
      </c>
      <c r="H266" s="122">
        <v>51.4</v>
      </c>
      <c r="I266" s="123">
        <v>0</v>
      </c>
      <c r="J266" s="122">
        <v>485.9</v>
      </c>
      <c r="K266" s="123">
        <v>0</v>
      </c>
      <c r="L266" s="122">
        <v>43.3</v>
      </c>
      <c r="M266" s="123">
        <v>0</v>
      </c>
      <c r="N266" s="122">
        <v>0</v>
      </c>
    </row>
    <row r="267" spans="1:14" s="25" customFormat="1" ht="15.75" hidden="1" x14ac:dyDescent="0.25">
      <c r="A267" s="118"/>
      <c r="B267" s="128"/>
      <c r="C267" s="145"/>
      <c r="D267" s="128"/>
      <c r="E267" s="146"/>
      <c r="F267" s="147"/>
      <c r="G267" s="126"/>
      <c r="H267" s="120"/>
      <c r="I267" s="126"/>
      <c r="J267" s="120"/>
      <c r="K267" s="126"/>
      <c r="L267" s="120"/>
      <c r="M267" s="126"/>
      <c r="N267" s="120"/>
    </row>
    <row r="268" spans="1:14" s="25" customFormat="1" ht="15.75" hidden="1" x14ac:dyDescent="0.25">
      <c r="A268" s="118" t="s">
        <v>208</v>
      </c>
      <c r="B268" s="128"/>
      <c r="C268" s="145"/>
      <c r="D268" s="128"/>
      <c r="E268" s="146"/>
      <c r="F268" s="147"/>
      <c r="G268" s="126"/>
      <c r="H268" s="120"/>
      <c r="I268" s="126"/>
      <c r="J268" s="120"/>
      <c r="K268" s="126"/>
      <c r="L268" s="120"/>
      <c r="M268" s="126"/>
      <c r="N268" s="120"/>
    </row>
    <row r="269" spans="1:14" s="25" customFormat="1" ht="15.75" x14ac:dyDescent="0.25">
      <c r="A269" s="118"/>
      <c r="B269" s="128"/>
      <c r="C269" s="145"/>
      <c r="D269" s="128"/>
      <c r="E269" s="146"/>
      <c r="F269" s="147"/>
      <c r="G269" s="126"/>
      <c r="H269" s="120"/>
      <c r="I269" s="126"/>
      <c r="J269" s="120"/>
      <c r="K269" s="126"/>
      <c r="L269" s="120"/>
      <c r="M269" s="126"/>
      <c r="N269" s="120"/>
    </row>
    <row r="270" spans="1:14" s="91" customFormat="1" x14ac:dyDescent="0.25">
      <c r="B270" s="27"/>
      <c r="C270" s="27"/>
      <c r="D270" s="27"/>
      <c r="E270" s="27"/>
      <c r="F270" s="27"/>
      <c r="G270" s="119" t="s">
        <v>205</v>
      </c>
      <c r="H270" s="27"/>
      <c r="I270" s="27"/>
      <c r="J270" s="27"/>
      <c r="K270" s="27"/>
      <c r="L270" s="27"/>
      <c r="M270" s="27"/>
      <c r="N270" s="120"/>
    </row>
    <row r="271" spans="1:14" s="91" customFormat="1" ht="15.75" thickBot="1" x14ac:dyDescent="0.3">
      <c r="B271" s="27"/>
      <c r="C271" s="27"/>
      <c r="D271" s="27"/>
      <c r="E271" s="27"/>
      <c r="F271" s="27"/>
      <c r="G271" s="119"/>
      <c r="H271" s="27"/>
      <c r="I271" s="27"/>
      <c r="J271" s="27"/>
      <c r="K271" s="27"/>
      <c r="L271" s="27"/>
      <c r="M271" s="27"/>
      <c r="N271" s="120"/>
    </row>
    <row r="272" spans="1:14" s="91" customFormat="1" ht="15.75" thickBot="1" x14ac:dyDescent="0.3">
      <c r="A272" s="127"/>
      <c r="B272" s="127"/>
      <c r="C272" s="127"/>
      <c r="D272" s="26" t="s">
        <v>65</v>
      </c>
      <c r="E272" s="7" t="s">
        <v>66</v>
      </c>
      <c r="F272" s="7" t="s">
        <v>67</v>
      </c>
      <c r="G272" s="7" t="s">
        <v>68</v>
      </c>
      <c r="H272" s="7" t="s">
        <v>69</v>
      </c>
      <c r="I272" s="7" t="s">
        <v>70</v>
      </c>
      <c r="J272" s="7" t="s">
        <v>71</v>
      </c>
      <c r="K272" s="7" t="s">
        <v>72</v>
      </c>
      <c r="L272" s="7" t="s">
        <v>73</v>
      </c>
      <c r="M272" s="7" t="s">
        <v>74</v>
      </c>
      <c r="N272" s="120"/>
    </row>
    <row r="273" spans="1:14" s="91" customFormat="1" ht="150" customHeight="1" thickBot="1" x14ac:dyDescent="0.3">
      <c r="A273" s="128" t="s">
        <v>160</v>
      </c>
      <c r="B273" s="129" t="s">
        <v>161</v>
      </c>
      <c r="C273" s="130" t="s">
        <v>176</v>
      </c>
      <c r="D273" s="131">
        <v>2</v>
      </c>
      <c r="E273" s="132">
        <v>1</v>
      </c>
      <c r="F273" s="121">
        <v>0</v>
      </c>
      <c r="G273" s="121">
        <v>3</v>
      </c>
      <c r="H273" s="121">
        <v>1</v>
      </c>
      <c r="I273" s="121">
        <v>2</v>
      </c>
      <c r="J273" s="121">
        <v>0</v>
      </c>
      <c r="K273" s="121">
        <v>1</v>
      </c>
      <c r="L273" s="121">
        <v>2</v>
      </c>
      <c r="M273" s="121">
        <v>1</v>
      </c>
      <c r="N273" s="120"/>
    </row>
    <row r="274" spans="1:14" s="91" customFormat="1" ht="133.5" customHeight="1" thickBot="1" x14ac:dyDescent="0.3">
      <c r="A274" s="133" t="s">
        <v>163</v>
      </c>
      <c r="B274" s="134" t="s">
        <v>164</v>
      </c>
      <c r="C274" s="133" t="s">
        <v>177</v>
      </c>
      <c r="D274" s="135">
        <v>243</v>
      </c>
      <c r="E274" s="136">
        <v>0</v>
      </c>
      <c r="F274" s="123">
        <v>0</v>
      </c>
      <c r="G274" s="122">
        <f>668+686+201</f>
        <v>1555</v>
      </c>
      <c r="H274" s="122">
        <v>409</v>
      </c>
      <c r="I274" s="122">
        <v>484</v>
      </c>
      <c r="J274" s="123">
        <v>0</v>
      </c>
      <c r="K274" s="122">
        <v>137</v>
      </c>
      <c r="L274" s="122">
        <f>70+813</f>
        <v>883</v>
      </c>
      <c r="M274" s="122">
        <v>10</v>
      </c>
      <c r="N274" s="120" t="s">
        <v>210</v>
      </c>
    </row>
    <row r="275" spans="1:14" s="91" customFormat="1" ht="143.25" customHeight="1" thickBot="1" x14ac:dyDescent="0.3">
      <c r="A275" s="137" t="s">
        <v>175</v>
      </c>
      <c r="B275" s="138" t="s">
        <v>8</v>
      </c>
      <c r="C275" s="137" t="s">
        <v>166</v>
      </c>
      <c r="D275" s="139" t="s">
        <v>209</v>
      </c>
      <c r="E275" s="140" t="s">
        <v>209</v>
      </c>
      <c r="F275" s="124">
        <v>0</v>
      </c>
      <c r="G275" s="124" t="s">
        <v>209</v>
      </c>
      <c r="H275" s="124" t="s">
        <v>209</v>
      </c>
      <c r="I275" s="124" t="s">
        <v>209</v>
      </c>
      <c r="J275" s="124">
        <v>0</v>
      </c>
      <c r="K275" s="124" t="s">
        <v>209</v>
      </c>
      <c r="L275" s="124" t="s">
        <v>209</v>
      </c>
      <c r="M275" s="124" t="s">
        <v>209</v>
      </c>
      <c r="N275" s="120"/>
    </row>
    <row r="276" spans="1:14" s="91" customFormat="1" ht="111" thickBot="1" x14ac:dyDescent="0.3">
      <c r="A276" s="137" t="s">
        <v>168</v>
      </c>
      <c r="B276" s="138" t="s">
        <v>169</v>
      </c>
      <c r="C276" s="141" t="s">
        <v>170</v>
      </c>
      <c r="D276" s="142">
        <f>44.9*100/4572.6</f>
        <v>0.98193587893102385</v>
      </c>
      <c r="E276" s="143">
        <v>0</v>
      </c>
      <c r="F276" s="144">
        <v>0</v>
      </c>
      <c r="G276" s="125">
        <f>107.2*100/20634.3</f>
        <v>0.51952331797056361</v>
      </c>
      <c r="H276" s="125">
        <f>258.6*100/7250.5</f>
        <v>3.5666505758223574</v>
      </c>
      <c r="I276" s="125">
        <v>0</v>
      </c>
      <c r="J276" s="125">
        <v>0</v>
      </c>
      <c r="K276" s="125">
        <f>5.5*100/6779.9</f>
        <v>8.1122140444549337E-2</v>
      </c>
      <c r="L276" s="125">
        <f>146.9*100/9106.7</f>
        <v>1.6130980486894264</v>
      </c>
      <c r="M276" s="125">
        <v>0</v>
      </c>
      <c r="N276" s="126"/>
    </row>
    <row r="277" spans="1:14" s="91" customFormat="1" ht="51" customHeight="1" x14ac:dyDescent="0.25">
      <c r="A277" s="145"/>
      <c r="B277" s="128"/>
      <c r="C277" s="145"/>
      <c r="D277" s="128"/>
      <c r="E277" s="146"/>
      <c r="F277" s="147"/>
      <c r="G277" s="126"/>
      <c r="H277" s="120"/>
      <c r="I277" s="126"/>
      <c r="J277" s="120"/>
      <c r="K277" s="126"/>
      <c r="L277" s="120"/>
      <c r="M277" s="126"/>
      <c r="N277" s="120"/>
    </row>
    <row r="278" spans="1:14" x14ac:dyDescent="0.25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</row>
    <row r="279" spans="1:14" x14ac:dyDescent="0.25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</row>
  </sheetData>
  <mergeCells count="12">
    <mergeCell ref="B55:B70"/>
    <mergeCell ref="B74:N74"/>
    <mergeCell ref="B12:N12"/>
    <mergeCell ref="B2:N2"/>
    <mergeCell ref="B33:N33"/>
    <mergeCell ref="B14:B29"/>
    <mergeCell ref="B35:B50"/>
    <mergeCell ref="B137:N137"/>
    <mergeCell ref="B95:N95"/>
    <mergeCell ref="B75:B79"/>
    <mergeCell ref="B85:B89"/>
    <mergeCell ref="B84:N8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:N5"/>
  <sheetViews>
    <sheetView workbookViewId="0">
      <selection activeCell="E34" sqref="E34"/>
    </sheetView>
  </sheetViews>
  <sheetFormatPr defaultRowHeight="15" x14ac:dyDescent="0.25"/>
  <cols>
    <col min="1" max="1" width="12" customWidth="1"/>
    <col min="2" max="2" width="7.85546875" customWidth="1"/>
    <col min="3" max="3" width="7" customWidth="1"/>
    <col min="4" max="4" width="7.28515625" customWidth="1"/>
    <col min="5" max="6" width="7" customWidth="1"/>
    <col min="7" max="7" width="7.28515625" customWidth="1"/>
    <col min="8" max="9" width="7" customWidth="1"/>
    <col min="10" max="10" width="7.140625" customWidth="1"/>
    <col min="11" max="11" width="7.85546875" customWidth="1"/>
    <col min="12" max="12" width="7.28515625" customWidth="1"/>
    <col min="13" max="13" width="7.7109375" customWidth="1"/>
    <col min="14" max="14" width="7.140625" customWidth="1"/>
    <col min="15" max="15" width="7" customWidth="1"/>
  </cols>
  <sheetData>
    <row r="1" spans="14:14" x14ac:dyDescent="0.25">
      <c r="N1" s="19"/>
    </row>
    <row r="2" spans="14:14" ht="45" customHeight="1" x14ac:dyDescent="0.25"/>
    <row r="3" spans="14:14" ht="21" customHeight="1" x14ac:dyDescent="0.25"/>
    <row r="4" spans="14:14" ht="24" customHeight="1" x14ac:dyDescent="0.25"/>
    <row r="5" spans="14:14" ht="4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Расчет оценки (без акциз)</vt:lpstr>
      <vt:lpstr>Показатели</vt:lpstr>
      <vt:lpstr>Лист1</vt:lpstr>
      <vt:lpstr>'Расчет оценки (без акциз)'!Заголовки_для_печати</vt:lpstr>
      <vt:lpstr>Показатели!Область_печати</vt:lpstr>
      <vt:lpstr>'Расчет оценки (без акциз)'!Область_печати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2022-06-30T04:58:17Z</dcterms:modified>
</cp:coreProperties>
</file>