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9440" windowHeight="12600"/>
  </bookViews>
  <sheets>
    <sheet name="кду" sheetId="1" r:id="rId1"/>
  </sheets>
  <definedNames>
    <definedName name="_GoBack" localSheetId="0">кду!$D$3</definedName>
  </definedNames>
  <calcPr calcId="145621"/>
</workbook>
</file>

<file path=xl/calcChain.xml><?xml version="1.0" encoding="utf-8"?>
<calcChain xmlns="http://schemas.openxmlformats.org/spreadsheetml/2006/main">
  <c r="Q34" i="1" l="1"/>
  <c r="Q35" i="1"/>
  <c r="I28" i="1" l="1"/>
  <c r="J28" i="1"/>
  <c r="K28" i="1"/>
  <c r="M28" i="1"/>
  <c r="N28" i="1"/>
  <c r="E28" i="1"/>
  <c r="F28" i="1"/>
  <c r="G28" i="1"/>
  <c r="D28" i="1"/>
  <c r="D29" i="1" s="1"/>
  <c r="C28" i="1"/>
  <c r="P26" i="1"/>
  <c r="Q26" i="1" s="1"/>
  <c r="P25" i="1"/>
  <c r="Q25" i="1" s="1"/>
  <c r="P24" i="1"/>
  <c r="Q24" i="1" s="1"/>
  <c r="I23" i="1"/>
  <c r="J23" i="1"/>
  <c r="K23" i="1"/>
  <c r="L23" i="1"/>
  <c r="M23" i="1"/>
  <c r="N23" i="1"/>
  <c r="E23" i="1"/>
  <c r="F23" i="1"/>
  <c r="G23" i="1"/>
  <c r="C23" i="1"/>
  <c r="D23" i="1"/>
  <c r="P21" i="1"/>
  <c r="Q21" i="1" s="1"/>
  <c r="P20" i="1"/>
  <c r="Q20" i="1" s="1"/>
  <c r="P19" i="1"/>
  <c r="Q19" i="1" s="1"/>
  <c r="P18" i="1"/>
  <c r="Q18" i="1" s="1"/>
  <c r="N17" i="1"/>
  <c r="I17" i="1"/>
  <c r="J17" i="1"/>
  <c r="K17" i="1"/>
  <c r="M17" i="1"/>
  <c r="E17" i="1"/>
  <c r="F17" i="1"/>
  <c r="G17" i="1"/>
  <c r="D17" i="1"/>
  <c r="C17" i="1"/>
  <c r="M13" i="1"/>
  <c r="N13" i="1"/>
  <c r="I13" i="1"/>
  <c r="J13" i="1"/>
  <c r="K13" i="1"/>
  <c r="E13" i="1"/>
  <c r="F13" i="1"/>
  <c r="G13" i="1"/>
  <c r="D13" i="1"/>
  <c r="C13" i="1"/>
  <c r="P27" i="1"/>
  <c r="Q27" i="1" s="1"/>
  <c r="P22" i="1"/>
  <c r="Q22" i="1" s="1"/>
  <c r="P16" i="1"/>
  <c r="Q16" i="1" s="1"/>
  <c r="P15" i="1"/>
  <c r="Q15" i="1" s="1"/>
  <c r="P14" i="1"/>
  <c r="Q14" i="1" s="1"/>
  <c r="P12" i="1"/>
  <c r="Q12" i="1" s="1"/>
  <c r="P11" i="1"/>
  <c r="Q11" i="1" s="1"/>
  <c r="O7" i="1"/>
  <c r="P10" i="1"/>
  <c r="Q10" i="1" s="1"/>
  <c r="P9" i="1"/>
  <c r="Q9" i="1" s="1"/>
  <c r="P8" i="1"/>
  <c r="N7" i="1"/>
  <c r="M7" i="1"/>
  <c r="K7" i="1"/>
  <c r="J7" i="1"/>
  <c r="I7" i="1"/>
  <c r="G7" i="1"/>
  <c r="F7" i="1"/>
  <c r="E7" i="1"/>
  <c r="D7" i="1"/>
  <c r="C7" i="1"/>
  <c r="H6" i="1"/>
  <c r="H8" i="1"/>
  <c r="H9" i="1"/>
  <c r="H10" i="1"/>
  <c r="H11" i="1"/>
  <c r="H12" i="1"/>
  <c r="H14" i="1"/>
  <c r="H15" i="1"/>
  <c r="H16" i="1"/>
  <c r="H18" i="1"/>
  <c r="H19" i="1"/>
  <c r="H20" i="1"/>
  <c r="H21" i="1"/>
  <c r="H22" i="1"/>
  <c r="H24" i="1"/>
  <c r="H25" i="1"/>
  <c r="H26" i="1"/>
  <c r="H27" i="1"/>
  <c r="H5" i="1"/>
  <c r="I29" i="1"/>
  <c r="H17" i="1" l="1"/>
  <c r="H13" i="1"/>
  <c r="H23" i="1"/>
  <c r="P7" i="1"/>
  <c r="Q8" i="1"/>
  <c r="Q7" i="1" s="1"/>
  <c r="H7" i="1"/>
  <c r="H28" i="1"/>
  <c r="E29" i="1" s="1"/>
  <c r="P23" i="1"/>
  <c r="Q23" i="1"/>
  <c r="Q17" i="1"/>
  <c r="P17" i="1"/>
  <c r="Q13" i="1"/>
  <c r="P13" i="1"/>
  <c r="P6" i="1" l="1"/>
  <c r="Q6" i="1" s="1"/>
  <c r="O5" i="1"/>
  <c r="L6" i="1"/>
  <c r="L7" i="1"/>
  <c r="L8" i="1"/>
  <c r="L9" i="1"/>
  <c r="L10" i="1"/>
  <c r="L11" i="1"/>
  <c r="L12" i="1"/>
  <c r="L14" i="1"/>
  <c r="L15" i="1"/>
  <c r="L16" i="1"/>
  <c r="L18" i="1"/>
  <c r="L19" i="1"/>
  <c r="L20" i="1"/>
  <c r="L21" i="1"/>
  <c r="L22" i="1"/>
  <c r="L24" i="1"/>
  <c r="L25" i="1"/>
  <c r="L26" i="1"/>
  <c r="L27" i="1"/>
  <c r="L5" i="1"/>
  <c r="L17" i="1" l="1"/>
  <c r="L28" i="1"/>
  <c r="J29" i="1" s="1"/>
  <c r="P5" i="1"/>
  <c r="L13" i="1"/>
  <c r="O6" i="1"/>
  <c r="O8" i="1"/>
  <c r="O9" i="1"/>
  <c r="O10" i="1"/>
  <c r="O11" i="1"/>
  <c r="O12" i="1"/>
  <c r="O14" i="1"/>
  <c r="O15" i="1"/>
  <c r="O16" i="1"/>
  <c r="O18" i="1"/>
  <c r="O19" i="1"/>
  <c r="O20" i="1"/>
  <c r="O21" i="1"/>
  <c r="O22" i="1"/>
  <c r="O24" i="1"/>
  <c r="O25" i="1"/>
  <c r="O26" i="1"/>
  <c r="O27" i="1"/>
  <c r="O28" i="1" l="1"/>
  <c r="M29" i="1" s="1"/>
  <c r="P28" i="1"/>
  <c r="Q29" i="1" s="1"/>
  <c r="Q31" i="1" s="1"/>
  <c r="Q5" i="1"/>
  <c r="Q28" i="1" s="1"/>
  <c r="O23" i="1"/>
  <c r="O17" i="1"/>
  <c r="O13" i="1"/>
  <c r="Q36" i="1" l="1"/>
</calcChain>
</file>

<file path=xl/sharedStrings.xml><?xml version="1.0" encoding="utf-8"?>
<sst xmlns="http://schemas.openxmlformats.org/spreadsheetml/2006/main" count="71" uniqueCount="69">
  <si>
    <t>городское поселение Междуреченский</t>
  </si>
  <si>
    <t>городское поселение Кондинское</t>
  </si>
  <si>
    <t>городское поселение Мортка</t>
  </si>
  <si>
    <t>п. Мортка</t>
  </si>
  <si>
    <t>д. Юмас</t>
  </si>
  <si>
    <t>п. Ямки</t>
  </si>
  <si>
    <t>городское поселение Куминский</t>
  </si>
  <si>
    <t>городское поселение Луговой</t>
  </si>
  <si>
    <t>сельское поселение Леуши</t>
  </si>
  <si>
    <t>с. Леуши</t>
  </si>
  <si>
    <t>п. Лиственничный</t>
  </si>
  <si>
    <t>п. Ягодный</t>
  </si>
  <si>
    <t>сельское поселение Мулымья</t>
  </si>
  <si>
    <t>п. Мулымья</t>
  </si>
  <si>
    <t>д. Ушья</t>
  </si>
  <si>
    <t>п. Назарово</t>
  </si>
  <si>
    <t>п. Чантырья</t>
  </si>
  <si>
    <t>сельское поселение Половинка</t>
  </si>
  <si>
    <t>сельское поселение Болчары</t>
  </si>
  <si>
    <t>с. Болчары</t>
  </si>
  <si>
    <t xml:space="preserve">п. Алтай </t>
  </si>
  <si>
    <t>д. Кама</t>
  </si>
  <si>
    <t>сельское поселение Шугур</t>
  </si>
  <si>
    <t>количество респондентов</t>
  </si>
  <si>
    <t>№ п/п</t>
  </si>
  <si>
    <t>территория</t>
  </si>
  <si>
    <t>Доступность и актуальность информации о деятельности учреждения культуры,  предоставляемых услугах, в том числе в электронной форме</t>
  </si>
  <si>
    <t>количество баллов</t>
  </si>
  <si>
    <t>Комфортность условий пребывания в учреждении культуры</t>
  </si>
  <si>
    <t>Удобство графика работы учреждения культуры</t>
  </si>
  <si>
    <t>Доступность услуг для лиц с ограниченными возможностями здоровья</t>
  </si>
  <si>
    <t>Соблюдение режима работы учреждения  культуры</t>
  </si>
  <si>
    <t>Доброжелательность и вежливость персонала учреждения  культуры</t>
  </si>
  <si>
    <t>Компетентность персонала учреждения  культуры</t>
  </si>
  <si>
    <t>5.  Критерий удовлетворенности качеством оказания услуг (0 – 20 баллов)</t>
  </si>
  <si>
    <t>4. Критерий доброжелательности, вежливости, компетентности работников учреждения культуры (0 – 20 баллов)</t>
  </si>
  <si>
    <t>3. Критерий времени ожидания предоставления услуги (0 – 10 баллов)</t>
  </si>
  <si>
    <t>2. Критерий комфортности условий предоставлений услуг и доступности их получения (0 – 25 баллов)</t>
  </si>
  <si>
    <t>1. Критерий открытости и доступности информации об учреждении (0 – 10 баллов)</t>
  </si>
  <si>
    <t>Общая удовлетворенность качеством оказания услуг учреждением  культуры</t>
  </si>
  <si>
    <t>Удовлетворенность качеством и полнотой информации о деятельности учреждения  культуры, размещенной на официальном сайте учреждения  культуры в сети «Интернет»</t>
  </si>
  <si>
    <t>3.1.</t>
  </si>
  <si>
    <t>3.2.</t>
  </si>
  <si>
    <t>3.3.</t>
  </si>
  <si>
    <t>6.1.</t>
  </si>
  <si>
    <t>6.2.</t>
  </si>
  <si>
    <t>6.3.</t>
  </si>
  <si>
    <t>7.1.</t>
  </si>
  <si>
    <t>7.2.</t>
  </si>
  <si>
    <t>7.3.</t>
  </si>
  <si>
    <t>7.4.</t>
  </si>
  <si>
    <t>9.1.</t>
  </si>
  <si>
    <t>9.2.</t>
  </si>
  <si>
    <t>9.3.</t>
  </si>
  <si>
    <t>1.</t>
  </si>
  <si>
    <t xml:space="preserve">итого баллов </t>
  </si>
  <si>
    <t>% удовлетворенности (% от общей суммы баллов   85)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</si>
  <si>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</si>
  <si>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</si>
  <si>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</si>
  <si>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</si>
  <si>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</si>
  <si>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</si>
  <si>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</si>
  <si>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</si>
  <si>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</si>
  <si>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ВСЕГО  процент удовлетворенности:</t>
  </si>
  <si>
    <t>Итого:</t>
  </si>
  <si>
    <t>Мониторинг удовлетворенности жителей  качеством оказания услуг в учреждениях культурно-досугового типа Кондинского района 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</si>
</sst>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top"/>
    </xf>
    <xf numFmtId="0" fontId="0" fillId="0" borderId="0" xfId="0" applyBorder="1"/>
    <xf numFmtId="0" fontId="1" fillId="0" borderId="0" xfId="0" applyFont="1" applyBorder="1"/>
    <xf numFmtId="0" fontId="0" fillId="2" borderId="0" xfId="0" applyFill="1" applyAlignment="1">
      <alignment vertical="top"/>
    </xf>
    <xf numFmtId="0" fontId="0" fillId="2" borderId="0" xfId="0" applyFill="1"/>
    <xf numFmtId="0" fontId="5" fillId="2" borderId="0" xfId="0" applyFont="1" applyFill="1" applyAlignment="1">
      <alignment vertical="top"/>
    </xf>
    <xf numFmtId="0" fontId="5" fillId="2" borderId="0" xfId="0" applyFont="1" applyFill="1"/>
    <xf numFmtId="0" fontId="6" fillId="2" borderId="0" xfId="0" applyFont="1" applyFill="1"/>
    <xf numFmtId="4" fontId="9" fillId="2" borderId="1" xfId="0" applyNumberFormat="1" applyFont="1" applyFill="1" applyBorder="1" applyAlignment="1">
      <alignment horizontal="center" vertical="top"/>
    </xf>
    <xf numFmtId="4" fontId="8" fillId="2" borderId="1" xfId="0" applyNumberFormat="1" applyFont="1" applyFill="1" applyBorder="1" applyAlignment="1">
      <alignment horizontal="center"/>
    </xf>
    <xf numFmtId="0" fontId="9" fillId="2" borderId="0" xfId="0" applyFont="1" applyFill="1"/>
    <xf numFmtId="4" fontId="8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left" vertical="top"/>
    </xf>
    <xf numFmtId="0" fontId="5" fillId="2" borderId="0" xfId="0" applyFont="1" applyFill="1" applyBorder="1"/>
    <xf numFmtId="0" fontId="0" fillId="2" borderId="0" xfId="0" applyFill="1" applyBorder="1"/>
    <xf numFmtId="0" fontId="3" fillId="2" borderId="0" xfId="0" applyFont="1" applyFill="1" applyBorder="1" applyAlignment="1">
      <alignment horizontal="center" textRotation="90" wrapText="1"/>
    </xf>
    <xf numFmtId="0" fontId="1" fillId="2" borderId="0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/>
    </xf>
    <xf numFmtId="0" fontId="8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vertical="top"/>
    </xf>
    <xf numFmtId="0" fontId="7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top"/>
    </xf>
    <xf numFmtId="2" fontId="10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5" fillId="2" borderId="0" xfId="0" applyFont="1" applyFill="1" applyBorder="1" applyAlignment="1">
      <alignment vertical="top"/>
    </xf>
    <xf numFmtId="2" fontId="5" fillId="2" borderId="0" xfId="0" applyNumberFormat="1" applyFont="1" applyFill="1" applyBorder="1"/>
    <xf numFmtId="4" fontId="0" fillId="2" borderId="0" xfId="0" applyNumberFormat="1" applyFill="1"/>
    <xf numFmtId="0" fontId="9" fillId="2" borderId="6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4" fontId="8" fillId="2" borderId="7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 textRotation="90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textRotation="90" wrapText="1"/>
    </xf>
    <xf numFmtId="0" fontId="9" fillId="2" borderId="6" xfId="0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4"/>
  <sheetViews>
    <sheetView tabSelected="1" zoomScale="115" zoomScaleNormal="115" workbookViewId="0">
      <selection activeCell="B3" sqref="B3:B4"/>
    </sheetView>
  </sheetViews>
  <sheetFormatPr defaultRowHeight="15" x14ac:dyDescent="0.25"/>
  <cols>
    <col min="1" max="1" width="5.140625" style="1" customWidth="1"/>
    <col min="2" max="2" width="50.140625" style="1" customWidth="1"/>
    <col min="3" max="3" width="6.5703125" customWidth="1"/>
    <col min="4" max="4" width="20.140625" customWidth="1"/>
    <col min="5" max="5" width="11.140625" customWidth="1"/>
    <col min="6" max="6" width="10.140625" customWidth="1"/>
    <col min="7" max="7" width="9.7109375" customWidth="1"/>
    <col min="8" max="8" width="7.5703125" customWidth="1"/>
    <col min="9" max="9" width="15.85546875" customWidth="1"/>
    <col min="10" max="10" width="10" customWidth="1"/>
    <col min="11" max="11" width="9.140625" customWidth="1"/>
    <col min="12" max="12" width="7.140625" customWidth="1"/>
    <col min="13" max="13" width="13.7109375" customWidth="1"/>
    <col min="14" max="14" width="22.5703125" customWidth="1"/>
    <col min="15" max="15" width="7.42578125" customWidth="1"/>
    <col min="16" max="16" width="11.140625" customWidth="1"/>
    <col min="17" max="17" width="17.28515625" customWidth="1"/>
  </cols>
  <sheetData>
    <row r="1" spans="1:17" s="7" customFormat="1" x14ac:dyDescent="0.25">
      <c r="A1" s="6"/>
      <c r="B1" s="6"/>
    </row>
    <row r="2" spans="1:17" s="11" customFormat="1" ht="46.5" customHeight="1" x14ac:dyDescent="0.3">
      <c r="A2" s="45" t="s">
        <v>68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7" s="7" customFormat="1" ht="75" customHeight="1" x14ac:dyDescent="0.25">
      <c r="A3" s="52" t="s">
        <v>24</v>
      </c>
      <c r="B3" s="53" t="s">
        <v>25</v>
      </c>
      <c r="C3" s="54" t="s">
        <v>23</v>
      </c>
      <c r="D3" s="19" t="s">
        <v>38</v>
      </c>
      <c r="E3" s="46" t="s">
        <v>37</v>
      </c>
      <c r="F3" s="46"/>
      <c r="G3" s="46"/>
      <c r="H3" s="46"/>
      <c r="I3" s="19" t="s">
        <v>36</v>
      </c>
      <c r="J3" s="46" t="s">
        <v>35</v>
      </c>
      <c r="K3" s="46"/>
      <c r="L3" s="46"/>
      <c r="M3" s="46" t="s">
        <v>34</v>
      </c>
      <c r="N3" s="46"/>
      <c r="O3" s="46"/>
      <c r="P3" s="46" t="s">
        <v>55</v>
      </c>
      <c r="Q3" s="47" t="s">
        <v>56</v>
      </c>
    </row>
    <row r="4" spans="1:17" s="7" customFormat="1" ht="108" customHeight="1" x14ac:dyDescent="0.25">
      <c r="A4" s="52"/>
      <c r="B4" s="53"/>
      <c r="C4" s="54"/>
      <c r="D4" s="13" t="s">
        <v>26</v>
      </c>
      <c r="E4" s="13" t="s">
        <v>28</v>
      </c>
      <c r="F4" s="13" t="s">
        <v>29</v>
      </c>
      <c r="G4" s="13" t="s">
        <v>30</v>
      </c>
      <c r="H4" s="13" t="s">
        <v>27</v>
      </c>
      <c r="I4" s="13" t="s">
        <v>31</v>
      </c>
      <c r="J4" s="13" t="s">
        <v>32</v>
      </c>
      <c r="K4" s="13" t="s">
        <v>33</v>
      </c>
      <c r="L4" s="13" t="s">
        <v>27</v>
      </c>
      <c r="M4" s="13" t="s">
        <v>39</v>
      </c>
      <c r="N4" s="13" t="s">
        <v>40</v>
      </c>
      <c r="O4" s="13" t="s">
        <v>27</v>
      </c>
      <c r="P4" s="46"/>
      <c r="Q4" s="48"/>
    </row>
    <row r="5" spans="1:17" s="11" customFormat="1" ht="18.75" x14ac:dyDescent="0.3">
      <c r="A5" s="20" t="s">
        <v>54</v>
      </c>
      <c r="B5" s="14" t="s">
        <v>0</v>
      </c>
      <c r="C5" s="21">
        <v>200</v>
      </c>
      <c r="D5" s="22">
        <v>9.5</v>
      </c>
      <c r="E5" s="23">
        <v>9.6</v>
      </c>
      <c r="F5" s="23">
        <v>9.4</v>
      </c>
      <c r="G5" s="23">
        <v>4.5</v>
      </c>
      <c r="H5" s="23">
        <f>E5+F5+G5</f>
        <v>23.5</v>
      </c>
      <c r="I5" s="23">
        <v>9.9</v>
      </c>
      <c r="J5" s="23">
        <v>9</v>
      </c>
      <c r="K5" s="23">
        <v>9</v>
      </c>
      <c r="L5" s="23">
        <f>J5+K5</f>
        <v>18</v>
      </c>
      <c r="M5" s="23">
        <v>9</v>
      </c>
      <c r="N5" s="23">
        <v>9</v>
      </c>
      <c r="O5" s="23">
        <f>N5+M5</f>
        <v>18</v>
      </c>
      <c r="P5" s="23">
        <f>O5+L5+I5+H5+D5</f>
        <v>78.900000000000006</v>
      </c>
      <c r="Q5" s="23">
        <f>P5*100/85</f>
        <v>92.82352941176471</v>
      </c>
    </row>
    <row r="6" spans="1:17" s="11" customFormat="1" ht="18.75" x14ac:dyDescent="0.3">
      <c r="A6" s="24" t="s">
        <v>57</v>
      </c>
      <c r="B6" s="25" t="s">
        <v>1</v>
      </c>
      <c r="C6" s="21">
        <v>90</v>
      </c>
      <c r="D6" s="22">
        <v>9.3000000000000007</v>
      </c>
      <c r="E6" s="22">
        <v>9.5</v>
      </c>
      <c r="F6" s="22">
        <v>9.3000000000000007</v>
      </c>
      <c r="G6" s="22">
        <v>3.6</v>
      </c>
      <c r="H6" s="22">
        <f t="shared" ref="H6:H27" si="0">E6+F6+G6</f>
        <v>22.400000000000002</v>
      </c>
      <c r="I6" s="22">
        <v>9.5</v>
      </c>
      <c r="J6" s="22">
        <v>9.6999999999999993</v>
      </c>
      <c r="K6" s="22">
        <v>9.5</v>
      </c>
      <c r="L6" s="22">
        <f t="shared" ref="L6:L27" si="1">J6+K6</f>
        <v>19.2</v>
      </c>
      <c r="M6" s="22">
        <v>9.6999999999999993</v>
      </c>
      <c r="N6" s="22">
        <v>9.9</v>
      </c>
      <c r="O6" s="22">
        <f t="shared" ref="O6:O27" si="2">N6+M6</f>
        <v>19.600000000000001</v>
      </c>
      <c r="P6" s="22">
        <f t="shared" ref="P6:P12" si="3">D6+E6+F6+G6+I6+J6+K6+M6+N6</f>
        <v>80.000000000000014</v>
      </c>
      <c r="Q6" s="22">
        <f t="shared" ref="Q6:Q12" si="4">P6*100/85</f>
        <v>94.11764705882355</v>
      </c>
    </row>
    <row r="7" spans="1:17" s="11" customFormat="1" ht="18.75" x14ac:dyDescent="0.3">
      <c r="A7" s="24" t="s">
        <v>58</v>
      </c>
      <c r="B7" s="26" t="s">
        <v>2</v>
      </c>
      <c r="C7" s="21">
        <f>C8+C9+C10</f>
        <v>270</v>
      </c>
      <c r="D7" s="12">
        <f>(D8+D9+D10)/3</f>
        <v>9.0333333333333332</v>
      </c>
      <c r="E7" s="12">
        <f>(E8+E9+E10)/3</f>
        <v>9.4333333333333318</v>
      </c>
      <c r="F7" s="12">
        <f>(F8+F9+F10)/3</f>
        <v>9.7666666666666675</v>
      </c>
      <c r="G7" s="12">
        <f>(G8+G9+G10)/3</f>
        <v>3</v>
      </c>
      <c r="H7" s="23">
        <f t="shared" si="0"/>
        <v>22.2</v>
      </c>
      <c r="I7" s="12">
        <f t="shared" ref="I7:K7" si="5">(I8+I9+I10)/3</f>
        <v>9.5</v>
      </c>
      <c r="J7" s="12">
        <f t="shared" si="5"/>
        <v>9.9333333333333318</v>
      </c>
      <c r="K7" s="12">
        <f t="shared" si="5"/>
        <v>9.9</v>
      </c>
      <c r="L7" s="23">
        <f t="shared" si="1"/>
        <v>19.833333333333332</v>
      </c>
      <c r="M7" s="12">
        <f t="shared" ref="M7" si="6">(M8+M9+M10)/3</f>
        <v>9.9</v>
      </c>
      <c r="N7" s="12">
        <f t="shared" ref="N7:Q7" si="7">(N8+N9+N10)/3</f>
        <v>9.7666666666666675</v>
      </c>
      <c r="O7" s="12">
        <f t="shared" si="7"/>
        <v>19.666666666666668</v>
      </c>
      <c r="P7" s="12">
        <f t="shared" si="7"/>
        <v>80.233333333333334</v>
      </c>
      <c r="Q7" s="12">
        <f t="shared" si="7"/>
        <v>94.392156862745097</v>
      </c>
    </row>
    <row r="8" spans="1:17" s="7" customFormat="1" ht="15.75" x14ac:dyDescent="0.25">
      <c r="A8" s="27" t="s">
        <v>41</v>
      </c>
      <c r="B8" s="28" t="s">
        <v>3</v>
      </c>
      <c r="C8" s="29">
        <v>90</v>
      </c>
      <c r="D8" s="30">
        <v>9.1</v>
      </c>
      <c r="E8" s="31">
        <v>9.5</v>
      </c>
      <c r="F8" s="31">
        <v>9.9</v>
      </c>
      <c r="G8" s="31">
        <v>3</v>
      </c>
      <c r="H8" s="32">
        <f t="shared" si="0"/>
        <v>22.4</v>
      </c>
      <c r="I8" s="31">
        <v>9.5</v>
      </c>
      <c r="J8" s="31">
        <v>10</v>
      </c>
      <c r="K8" s="31">
        <v>9.9</v>
      </c>
      <c r="L8" s="32">
        <f t="shared" si="1"/>
        <v>19.899999999999999</v>
      </c>
      <c r="M8" s="33">
        <v>9.9</v>
      </c>
      <c r="N8" s="33">
        <v>9.9</v>
      </c>
      <c r="O8" s="34">
        <f t="shared" si="2"/>
        <v>19.8</v>
      </c>
      <c r="P8" s="35">
        <f t="shared" si="3"/>
        <v>80.7</v>
      </c>
      <c r="Q8" s="35">
        <f t="shared" si="4"/>
        <v>94.941176470588232</v>
      </c>
    </row>
    <row r="9" spans="1:17" s="7" customFormat="1" ht="15.75" x14ac:dyDescent="0.25">
      <c r="A9" s="27" t="s">
        <v>42</v>
      </c>
      <c r="B9" s="28" t="s">
        <v>4</v>
      </c>
      <c r="C9" s="29">
        <v>90</v>
      </c>
      <c r="D9" s="30">
        <v>9</v>
      </c>
      <c r="E9" s="31">
        <v>9.4</v>
      </c>
      <c r="F9" s="31">
        <v>9.9</v>
      </c>
      <c r="G9" s="31">
        <v>3</v>
      </c>
      <c r="H9" s="32">
        <f t="shared" si="0"/>
        <v>22.3</v>
      </c>
      <c r="I9" s="31">
        <v>9.5</v>
      </c>
      <c r="J9" s="31">
        <v>9.9</v>
      </c>
      <c r="K9" s="31">
        <v>9.9</v>
      </c>
      <c r="L9" s="32">
        <f t="shared" si="1"/>
        <v>19.8</v>
      </c>
      <c r="M9" s="33">
        <v>9.9</v>
      </c>
      <c r="N9" s="33">
        <v>9.6999999999999993</v>
      </c>
      <c r="O9" s="34">
        <f t="shared" si="2"/>
        <v>19.600000000000001</v>
      </c>
      <c r="P9" s="35">
        <f t="shared" si="3"/>
        <v>80.2</v>
      </c>
      <c r="Q9" s="35">
        <f t="shared" si="4"/>
        <v>94.352941176470594</v>
      </c>
    </row>
    <row r="10" spans="1:17" s="7" customFormat="1" ht="15.75" x14ac:dyDescent="0.25">
      <c r="A10" s="27" t="s">
        <v>43</v>
      </c>
      <c r="B10" s="28" t="s">
        <v>5</v>
      </c>
      <c r="C10" s="29">
        <v>90</v>
      </c>
      <c r="D10" s="30">
        <v>9</v>
      </c>
      <c r="E10" s="31">
        <v>9.4</v>
      </c>
      <c r="F10" s="31">
        <v>9.5</v>
      </c>
      <c r="G10" s="31">
        <v>3</v>
      </c>
      <c r="H10" s="32">
        <f t="shared" si="0"/>
        <v>21.9</v>
      </c>
      <c r="I10" s="31">
        <v>9.5</v>
      </c>
      <c r="J10" s="31">
        <v>9.9</v>
      </c>
      <c r="K10" s="31">
        <v>9.9</v>
      </c>
      <c r="L10" s="32">
        <f t="shared" si="1"/>
        <v>19.8</v>
      </c>
      <c r="M10" s="33">
        <v>9.9</v>
      </c>
      <c r="N10" s="33">
        <v>9.6999999999999993</v>
      </c>
      <c r="O10" s="34">
        <f t="shared" si="2"/>
        <v>19.600000000000001</v>
      </c>
      <c r="P10" s="35">
        <f t="shared" si="3"/>
        <v>79.8</v>
      </c>
      <c r="Q10" s="35">
        <f t="shared" si="4"/>
        <v>93.882352941176464</v>
      </c>
    </row>
    <row r="11" spans="1:17" s="11" customFormat="1" ht="18.75" x14ac:dyDescent="0.3">
      <c r="A11" s="24" t="s">
        <v>59</v>
      </c>
      <c r="B11" s="25" t="s">
        <v>6</v>
      </c>
      <c r="C11" s="21">
        <v>90</v>
      </c>
      <c r="D11" s="12">
        <v>8.5</v>
      </c>
      <c r="E11" s="22">
        <v>9.9</v>
      </c>
      <c r="F11" s="22">
        <v>9.6</v>
      </c>
      <c r="G11" s="22">
        <v>4</v>
      </c>
      <c r="H11" s="22">
        <f t="shared" si="0"/>
        <v>23.5</v>
      </c>
      <c r="I11" s="22">
        <v>9.6999999999999993</v>
      </c>
      <c r="J11" s="22">
        <v>9.9</v>
      </c>
      <c r="K11" s="22">
        <v>9.6</v>
      </c>
      <c r="L11" s="22">
        <f t="shared" si="1"/>
        <v>19.5</v>
      </c>
      <c r="M11" s="22">
        <v>9.6</v>
      </c>
      <c r="N11" s="22">
        <v>9.6</v>
      </c>
      <c r="O11" s="22">
        <f t="shared" si="2"/>
        <v>19.2</v>
      </c>
      <c r="P11" s="22">
        <f t="shared" ref="P11" si="8">D11+E11+F11+G11+I11+J11+K11+M11+N11</f>
        <v>80.399999999999991</v>
      </c>
      <c r="Q11" s="22">
        <f t="shared" ref="Q11" si="9">P11*100/85</f>
        <v>94.588235294117638</v>
      </c>
    </row>
    <row r="12" spans="1:17" s="11" customFormat="1" ht="18.75" x14ac:dyDescent="0.3">
      <c r="A12" s="20" t="s">
        <v>60</v>
      </c>
      <c r="B12" s="26" t="s">
        <v>7</v>
      </c>
      <c r="C12" s="21">
        <v>90</v>
      </c>
      <c r="D12" s="12">
        <v>9.1</v>
      </c>
      <c r="E12" s="22">
        <v>9.6999999999999993</v>
      </c>
      <c r="F12" s="22">
        <v>9.6999999999999993</v>
      </c>
      <c r="G12" s="22">
        <v>3</v>
      </c>
      <c r="H12" s="22">
        <f t="shared" si="0"/>
        <v>22.4</v>
      </c>
      <c r="I12" s="22">
        <v>9.9</v>
      </c>
      <c r="J12" s="22">
        <v>9.9</v>
      </c>
      <c r="K12" s="22">
        <v>9.6999999999999993</v>
      </c>
      <c r="L12" s="22">
        <f t="shared" si="1"/>
        <v>19.600000000000001</v>
      </c>
      <c r="M12" s="22">
        <v>9.9</v>
      </c>
      <c r="N12" s="22">
        <v>9.5</v>
      </c>
      <c r="O12" s="22">
        <f t="shared" si="2"/>
        <v>19.399999999999999</v>
      </c>
      <c r="P12" s="22">
        <f t="shared" si="3"/>
        <v>80.400000000000006</v>
      </c>
      <c r="Q12" s="22">
        <f t="shared" si="4"/>
        <v>94.588235294117652</v>
      </c>
    </row>
    <row r="13" spans="1:17" s="11" customFormat="1" ht="18.75" x14ac:dyDescent="0.3">
      <c r="A13" s="24" t="s">
        <v>61</v>
      </c>
      <c r="B13" s="26" t="s">
        <v>8</v>
      </c>
      <c r="C13" s="21">
        <f>C14+C15+C16</f>
        <v>270</v>
      </c>
      <c r="D13" s="22">
        <f>(D14+D15+D16)/3</f>
        <v>9.1</v>
      </c>
      <c r="E13" s="22">
        <f t="shared" ref="E13:H13" si="10">(E14+E15+E16)/3</f>
        <v>9.6333333333333346</v>
      </c>
      <c r="F13" s="22">
        <f t="shared" si="10"/>
        <v>9.7666666666666657</v>
      </c>
      <c r="G13" s="22">
        <f t="shared" si="10"/>
        <v>3</v>
      </c>
      <c r="H13" s="22">
        <f t="shared" si="10"/>
        <v>22.399999999999995</v>
      </c>
      <c r="I13" s="22">
        <f t="shared" ref="I13" si="11">(I14+I15+I16)/3</f>
        <v>9.5333333333333332</v>
      </c>
      <c r="J13" s="22">
        <f t="shared" ref="J13" si="12">(J14+J15+J16)/3</f>
        <v>9.5333333333333332</v>
      </c>
      <c r="K13" s="22">
        <f t="shared" ref="K13" si="13">(K14+K15+K16)/3</f>
        <v>9.5666666666666682</v>
      </c>
      <c r="L13" s="22">
        <f t="shared" ref="L13" si="14">(L14+L15+L16)/3</f>
        <v>19.099999999999998</v>
      </c>
      <c r="M13" s="22">
        <f t="shared" ref="M13" si="15">(M14+M15+M16)/3</f>
        <v>9.6</v>
      </c>
      <c r="N13" s="22">
        <f t="shared" ref="N13" si="16">(N14+N15+N16)/3</f>
        <v>9.6333333333333329</v>
      </c>
      <c r="O13" s="22">
        <f t="shared" ref="O13:Q13" si="17">(O14+O15+O16)/3</f>
        <v>19.233333333333334</v>
      </c>
      <c r="P13" s="22">
        <f t="shared" si="17"/>
        <v>79.366666666666674</v>
      </c>
      <c r="Q13" s="22">
        <f t="shared" si="17"/>
        <v>93.372549019607845</v>
      </c>
    </row>
    <row r="14" spans="1:17" s="7" customFormat="1" ht="15.75" x14ac:dyDescent="0.25">
      <c r="A14" s="36" t="s">
        <v>44</v>
      </c>
      <c r="B14" s="37" t="s">
        <v>9</v>
      </c>
      <c r="C14" s="29">
        <v>90</v>
      </c>
      <c r="D14" s="34">
        <v>9.1</v>
      </c>
      <c r="E14" s="34">
        <v>9.6</v>
      </c>
      <c r="F14" s="34">
        <v>9.6999999999999993</v>
      </c>
      <c r="G14" s="34">
        <v>3</v>
      </c>
      <c r="H14" s="34">
        <f t="shared" si="0"/>
        <v>22.299999999999997</v>
      </c>
      <c r="I14" s="34">
        <v>9.5</v>
      </c>
      <c r="J14" s="34">
        <v>9.5</v>
      </c>
      <c r="K14" s="34">
        <v>9.5</v>
      </c>
      <c r="L14" s="34">
        <f t="shared" si="1"/>
        <v>19</v>
      </c>
      <c r="M14" s="34">
        <v>9.9</v>
      </c>
      <c r="N14" s="34">
        <v>9.9</v>
      </c>
      <c r="O14" s="34">
        <f t="shared" si="2"/>
        <v>19.8</v>
      </c>
      <c r="P14" s="34">
        <f t="shared" ref="P14:P27" si="18">D14+E14+F14+G14+I14+J14+K14+M14+N14</f>
        <v>79.7</v>
      </c>
      <c r="Q14" s="34">
        <f t="shared" ref="Q14:Q27" si="19">P14*100/85</f>
        <v>93.764705882352942</v>
      </c>
    </row>
    <row r="15" spans="1:17" s="7" customFormat="1" ht="15.75" x14ac:dyDescent="0.25">
      <c r="A15" s="36" t="s">
        <v>45</v>
      </c>
      <c r="B15" s="37" t="s">
        <v>10</v>
      </c>
      <c r="C15" s="29">
        <v>90</v>
      </c>
      <c r="D15" s="34">
        <v>9.1</v>
      </c>
      <c r="E15" s="33">
        <v>9.5</v>
      </c>
      <c r="F15" s="33">
        <v>10</v>
      </c>
      <c r="G15" s="33">
        <v>3</v>
      </c>
      <c r="H15" s="34">
        <f t="shared" si="0"/>
        <v>22.5</v>
      </c>
      <c r="I15" s="33">
        <v>9.6</v>
      </c>
      <c r="J15" s="33">
        <v>9.5</v>
      </c>
      <c r="K15" s="33">
        <v>9.6</v>
      </c>
      <c r="L15" s="34">
        <f t="shared" si="1"/>
        <v>19.100000000000001</v>
      </c>
      <c r="M15" s="33">
        <v>9.6</v>
      </c>
      <c r="N15" s="33">
        <v>9.5</v>
      </c>
      <c r="O15" s="34">
        <f t="shared" si="2"/>
        <v>19.100000000000001</v>
      </c>
      <c r="P15" s="34">
        <f t="shared" si="18"/>
        <v>79.400000000000006</v>
      </c>
      <c r="Q15" s="34">
        <f t="shared" si="19"/>
        <v>93.411764705882362</v>
      </c>
    </row>
    <row r="16" spans="1:17" s="7" customFormat="1" ht="15.75" x14ac:dyDescent="0.25">
      <c r="A16" s="36" t="s">
        <v>46</v>
      </c>
      <c r="B16" s="37" t="s">
        <v>11</v>
      </c>
      <c r="C16" s="29">
        <v>90</v>
      </c>
      <c r="D16" s="34">
        <v>9.1</v>
      </c>
      <c r="E16" s="33">
        <v>9.8000000000000007</v>
      </c>
      <c r="F16" s="33">
        <v>9.6</v>
      </c>
      <c r="G16" s="33">
        <v>3</v>
      </c>
      <c r="H16" s="34">
        <f t="shared" si="0"/>
        <v>22.4</v>
      </c>
      <c r="I16" s="33">
        <v>9.5</v>
      </c>
      <c r="J16" s="33">
        <v>9.6</v>
      </c>
      <c r="K16" s="33">
        <v>9.6</v>
      </c>
      <c r="L16" s="34">
        <f t="shared" si="1"/>
        <v>19.2</v>
      </c>
      <c r="M16" s="33">
        <v>9.3000000000000007</v>
      </c>
      <c r="N16" s="33">
        <v>9.5</v>
      </c>
      <c r="O16" s="34">
        <f t="shared" si="2"/>
        <v>18.8</v>
      </c>
      <c r="P16" s="34">
        <f t="shared" si="18"/>
        <v>79</v>
      </c>
      <c r="Q16" s="34">
        <f t="shared" si="19"/>
        <v>92.941176470588232</v>
      </c>
    </row>
    <row r="17" spans="1:17" s="11" customFormat="1" ht="22.5" customHeight="1" x14ac:dyDescent="0.3">
      <c r="A17" s="14" t="s">
        <v>62</v>
      </c>
      <c r="B17" s="26" t="s">
        <v>12</v>
      </c>
      <c r="C17" s="21">
        <f>C18+C19+C20+C21</f>
        <v>360</v>
      </c>
      <c r="D17" s="22">
        <f>(D18+D19+D20+D21)/4</f>
        <v>9.4499999999999993</v>
      </c>
      <c r="E17" s="22">
        <f t="shared" ref="E17:H17" si="20">(E18+E19+E20+E21)/4</f>
        <v>9.8000000000000007</v>
      </c>
      <c r="F17" s="22">
        <f t="shared" si="20"/>
        <v>9.8000000000000007</v>
      </c>
      <c r="G17" s="22">
        <f t="shared" si="20"/>
        <v>3</v>
      </c>
      <c r="H17" s="22">
        <f t="shared" si="20"/>
        <v>22.6</v>
      </c>
      <c r="I17" s="22">
        <f t="shared" ref="I17" si="21">(I18+I19+I20+I21)/4</f>
        <v>9.6750000000000007</v>
      </c>
      <c r="J17" s="22">
        <f t="shared" ref="J17" si="22">(J18+J19+J20+J21)/4</f>
        <v>9.7749999999999986</v>
      </c>
      <c r="K17" s="22">
        <f t="shared" ref="K17" si="23">(K18+K19+K20+K21)/4</f>
        <v>9.65</v>
      </c>
      <c r="L17" s="22">
        <f t="shared" ref="L17" si="24">(L18+L19+L20+L21)/4</f>
        <v>19.424999999999997</v>
      </c>
      <c r="M17" s="22">
        <f t="shared" ref="M17" si="25">(M18+M19+M20+M21)/4</f>
        <v>9.625</v>
      </c>
      <c r="N17" s="22">
        <f t="shared" ref="N17" si="26">(N18+N19+N20+N21)/4</f>
        <v>9.6750000000000007</v>
      </c>
      <c r="O17" s="22">
        <f t="shared" ref="O17" si="27">(O18+O19+O20+O21)/4</f>
        <v>19.299999999999997</v>
      </c>
      <c r="P17" s="22">
        <f t="shared" ref="P17" si="28">(P18+P19+P20+P21)/4</f>
        <v>80.45</v>
      </c>
      <c r="Q17" s="22">
        <f t="shared" ref="Q17" si="29">(Q18+Q19+Q20+Q21)/4</f>
        <v>94.647058823529406</v>
      </c>
    </row>
    <row r="18" spans="1:17" s="7" customFormat="1" ht="15.75" x14ac:dyDescent="0.25">
      <c r="A18" s="38" t="s">
        <v>47</v>
      </c>
      <c r="B18" s="28" t="s">
        <v>13</v>
      </c>
      <c r="C18" s="29">
        <v>90</v>
      </c>
      <c r="D18" s="33">
        <v>9.5</v>
      </c>
      <c r="E18" s="33">
        <v>9.9</v>
      </c>
      <c r="F18" s="33">
        <v>9.6999999999999993</v>
      </c>
      <c r="G18" s="33">
        <v>3</v>
      </c>
      <c r="H18" s="34">
        <f t="shared" si="0"/>
        <v>22.6</v>
      </c>
      <c r="I18" s="33">
        <v>9.9</v>
      </c>
      <c r="J18" s="34">
        <v>9.5</v>
      </c>
      <c r="K18" s="34">
        <v>9.5</v>
      </c>
      <c r="L18" s="34">
        <f t="shared" si="1"/>
        <v>19</v>
      </c>
      <c r="M18" s="33">
        <v>9.6999999999999993</v>
      </c>
      <c r="N18" s="33">
        <v>9.6</v>
      </c>
      <c r="O18" s="34">
        <f t="shared" si="2"/>
        <v>19.299999999999997</v>
      </c>
      <c r="P18" s="34">
        <f t="shared" ref="P18:P21" si="30">D18+E18+F18+G18+I18+J18+K18+M18+N18</f>
        <v>80.299999999999983</v>
      </c>
      <c r="Q18" s="34">
        <f t="shared" ref="Q18:Q21" si="31">P18*100/85</f>
        <v>94.470588235294102</v>
      </c>
    </row>
    <row r="19" spans="1:17" s="7" customFormat="1" ht="15.75" x14ac:dyDescent="0.25">
      <c r="A19" s="38" t="s">
        <v>48</v>
      </c>
      <c r="B19" s="28" t="s">
        <v>14</v>
      </c>
      <c r="C19" s="29">
        <v>90</v>
      </c>
      <c r="D19" s="33">
        <v>9.5</v>
      </c>
      <c r="E19" s="33">
        <v>9.9</v>
      </c>
      <c r="F19" s="33">
        <v>9.9</v>
      </c>
      <c r="G19" s="33">
        <v>3</v>
      </c>
      <c r="H19" s="34">
        <f t="shared" si="0"/>
        <v>22.8</v>
      </c>
      <c r="I19" s="34">
        <v>9.5</v>
      </c>
      <c r="J19" s="33">
        <v>9.9</v>
      </c>
      <c r="K19" s="34">
        <v>9.5</v>
      </c>
      <c r="L19" s="34">
        <f t="shared" si="1"/>
        <v>19.399999999999999</v>
      </c>
      <c r="M19" s="33">
        <v>9.3000000000000007</v>
      </c>
      <c r="N19" s="33">
        <v>9.5</v>
      </c>
      <c r="O19" s="34">
        <f t="shared" si="2"/>
        <v>18.8</v>
      </c>
      <c r="P19" s="34">
        <f t="shared" si="30"/>
        <v>80</v>
      </c>
      <c r="Q19" s="34">
        <f t="shared" si="31"/>
        <v>94.117647058823536</v>
      </c>
    </row>
    <row r="20" spans="1:17" s="7" customFormat="1" ht="15.75" x14ac:dyDescent="0.25">
      <c r="A20" s="38" t="s">
        <v>49</v>
      </c>
      <c r="B20" s="28" t="s">
        <v>15</v>
      </c>
      <c r="C20" s="29">
        <v>90</v>
      </c>
      <c r="D20" s="33">
        <v>9.4</v>
      </c>
      <c r="E20" s="33">
        <v>9.6999999999999993</v>
      </c>
      <c r="F20" s="33">
        <v>9.6999999999999993</v>
      </c>
      <c r="G20" s="33">
        <v>3</v>
      </c>
      <c r="H20" s="34">
        <f t="shared" si="0"/>
        <v>22.4</v>
      </c>
      <c r="I20" s="33">
        <v>9.6</v>
      </c>
      <c r="J20" s="33">
        <v>10</v>
      </c>
      <c r="K20" s="33">
        <v>9.6999999999999993</v>
      </c>
      <c r="L20" s="34">
        <f t="shared" si="1"/>
        <v>19.7</v>
      </c>
      <c r="M20" s="33">
        <v>9.6</v>
      </c>
      <c r="N20" s="33">
        <v>9.6999999999999993</v>
      </c>
      <c r="O20" s="34">
        <f t="shared" si="2"/>
        <v>19.299999999999997</v>
      </c>
      <c r="P20" s="34">
        <f t="shared" si="30"/>
        <v>80.399999999999991</v>
      </c>
      <c r="Q20" s="34">
        <f t="shared" si="31"/>
        <v>94.588235294117638</v>
      </c>
    </row>
    <row r="21" spans="1:17" s="7" customFormat="1" ht="15.75" x14ac:dyDescent="0.25">
      <c r="A21" s="38" t="s">
        <v>50</v>
      </c>
      <c r="B21" s="28" t="s">
        <v>16</v>
      </c>
      <c r="C21" s="29">
        <v>90</v>
      </c>
      <c r="D21" s="33">
        <v>9.4</v>
      </c>
      <c r="E21" s="33">
        <v>9.6999999999999993</v>
      </c>
      <c r="F21" s="33">
        <v>9.9</v>
      </c>
      <c r="G21" s="33">
        <v>3</v>
      </c>
      <c r="H21" s="34">
        <f t="shared" si="0"/>
        <v>22.6</v>
      </c>
      <c r="I21" s="33">
        <v>9.6999999999999993</v>
      </c>
      <c r="J21" s="33">
        <v>9.6999999999999993</v>
      </c>
      <c r="K21" s="33">
        <v>9.9</v>
      </c>
      <c r="L21" s="34">
        <f t="shared" si="1"/>
        <v>19.600000000000001</v>
      </c>
      <c r="M21" s="33">
        <v>9.9</v>
      </c>
      <c r="N21" s="33">
        <v>9.9</v>
      </c>
      <c r="O21" s="34">
        <f t="shared" si="2"/>
        <v>19.8</v>
      </c>
      <c r="P21" s="34">
        <f t="shared" si="30"/>
        <v>81.100000000000009</v>
      </c>
      <c r="Q21" s="34">
        <f t="shared" si="31"/>
        <v>95.411764705882362</v>
      </c>
    </row>
    <row r="22" spans="1:17" s="7" customFormat="1" ht="19.5" x14ac:dyDescent="0.25">
      <c r="A22" s="24" t="s">
        <v>63</v>
      </c>
      <c r="B22" s="25" t="s">
        <v>17</v>
      </c>
      <c r="C22" s="21">
        <v>90</v>
      </c>
      <c r="D22" s="39">
        <v>9.1</v>
      </c>
      <c r="E22" s="39">
        <v>9.6999999999999993</v>
      </c>
      <c r="F22" s="39">
        <v>9.5</v>
      </c>
      <c r="G22" s="39">
        <v>3</v>
      </c>
      <c r="H22" s="22">
        <f t="shared" si="0"/>
        <v>22.2</v>
      </c>
      <c r="I22" s="39">
        <v>9.9</v>
      </c>
      <c r="J22" s="39">
        <v>9.6999999999999993</v>
      </c>
      <c r="K22" s="39">
        <v>9.6999999999999993</v>
      </c>
      <c r="L22" s="22">
        <f t="shared" si="1"/>
        <v>19.399999999999999</v>
      </c>
      <c r="M22" s="39">
        <v>9.6999999999999993</v>
      </c>
      <c r="N22" s="39">
        <v>9.6999999999999993</v>
      </c>
      <c r="O22" s="22">
        <f t="shared" si="2"/>
        <v>19.399999999999999</v>
      </c>
      <c r="P22" s="22">
        <f t="shared" si="18"/>
        <v>80</v>
      </c>
      <c r="Q22" s="22">
        <f t="shared" si="19"/>
        <v>94.117647058823536</v>
      </c>
    </row>
    <row r="23" spans="1:17" s="40" customFormat="1" ht="18.75" x14ac:dyDescent="0.25">
      <c r="A23" s="24" t="s">
        <v>64</v>
      </c>
      <c r="B23" s="25" t="s">
        <v>18</v>
      </c>
      <c r="C23" s="21">
        <f>C24+C25+C26</f>
        <v>270</v>
      </c>
      <c r="D23" s="22">
        <f>(D24+D25+D26)/3</f>
        <v>9.1666666666666661</v>
      </c>
      <c r="E23" s="22">
        <f t="shared" ref="E23:H23" si="32">(E24+E25+E26)/3</f>
        <v>9.5666666666666664</v>
      </c>
      <c r="F23" s="22">
        <f t="shared" si="32"/>
        <v>9.7666666666666675</v>
      </c>
      <c r="G23" s="22">
        <f t="shared" si="32"/>
        <v>2.6666666666666665</v>
      </c>
      <c r="H23" s="22">
        <f t="shared" si="32"/>
        <v>22</v>
      </c>
      <c r="I23" s="22">
        <f t="shared" ref="I23" si="33">(I24+I25+I26)/3</f>
        <v>9.7333333333333325</v>
      </c>
      <c r="J23" s="22">
        <f t="shared" ref="J23" si="34">(J24+J25+J26)/3</f>
        <v>9.6999999999999993</v>
      </c>
      <c r="K23" s="22">
        <f t="shared" ref="K23" si="35">(K24+K25+K26)/3</f>
        <v>9.7333333333333343</v>
      </c>
      <c r="L23" s="22">
        <f t="shared" ref="L23" si="36">(L24+L25+L26)/3</f>
        <v>19.433333333333334</v>
      </c>
      <c r="M23" s="22">
        <f t="shared" ref="M23" si="37">(M24+M25+M26)/3</f>
        <v>9.7333333333333343</v>
      </c>
      <c r="N23" s="22">
        <f t="shared" ref="N23" si="38">(N24+N25+N26)/3</f>
        <v>9.7000000000000011</v>
      </c>
      <c r="O23" s="22">
        <f t="shared" ref="O23" si="39">(O24+O25+O26)/3</f>
        <v>19.433333333333334</v>
      </c>
      <c r="P23" s="22">
        <f t="shared" ref="P23" si="40">(P24+P25+P26)/3</f>
        <v>79.766666666666666</v>
      </c>
      <c r="Q23" s="22">
        <f t="shared" ref="Q23" si="41">(Q24+Q25+Q26)/3</f>
        <v>93.843137254901976</v>
      </c>
    </row>
    <row r="24" spans="1:17" s="8" customFormat="1" ht="15.75" x14ac:dyDescent="0.25">
      <c r="A24" s="38" t="s">
        <v>51</v>
      </c>
      <c r="B24" s="28" t="s">
        <v>19</v>
      </c>
      <c r="C24" s="29">
        <v>90</v>
      </c>
      <c r="D24" s="31">
        <v>9.3000000000000007</v>
      </c>
      <c r="E24" s="31">
        <v>9.6999999999999993</v>
      </c>
      <c r="F24" s="31">
        <v>9.9</v>
      </c>
      <c r="G24" s="31">
        <v>4</v>
      </c>
      <c r="H24" s="32">
        <f t="shared" si="0"/>
        <v>23.6</v>
      </c>
      <c r="I24" s="31">
        <v>9.9</v>
      </c>
      <c r="J24" s="31">
        <v>9.6999999999999993</v>
      </c>
      <c r="K24" s="31">
        <v>9.9</v>
      </c>
      <c r="L24" s="32">
        <f t="shared" si="1"/>
        <v>19.600000000000001</v>
      </c>
      <c r="M24" s="31">
        <v>9.6999999999999993</v>
      </c>
      <c r="N24" s="31">
        <v>9.9</v>
      </c>
      <c r="O24" s="32">
        <f t="shared" si="2"/>
        <v>19.600000000000001</v>
      </c>
      <c r="P24" s="34">
        <f t="shared" ref="P24:P26" si="42">D24+E24+F24+G24+I24+J24+K24+M24+N24</f>
        <v>82</v>
      </c>
      <c r="Q24" s="34">
        <f t="shared" ref="Q24:Q26" si="43">P24*100/85</f>
        <v>96.470588235294116</v>
      </c>
    </row>
    <row r="25" spans="1:17" s="8" customFormat="1" ht="15.75" x14ac:dyDescent="0.25">
      <c r="A25" s="38" t="s">
        <v>52</v>
      </c>
      <c r="B25" s="28" t="s">
        <v>20</v>
      </c>
      <c r="C25" s="29">
        <v>90</v>
      </c>
      <c r="D25" s="31">
        <v>9.1</v>
      </c>
      <c r="E25" s="31">
        <v>9.5</v>
      </c>
      <c r="F25" s="31">
        <v>9.6999999999999993</v>
      </c>
      <c r="G25" s="31">
        <v>2</v>
      </c>
      <c r="H25" s="32">
        <f t="shared" si="0"/>
        <v>21.2</v>
      </c>
      <c r="I25" s="31">
        <v>9.6</v>
      </c>
      <c r="J25" s="31">
        <v>9.6999999999999993</v>
      </c>
      <c r="K25" s="31">
        <v>9.6999999999999993</v>
      </c>
      <c r="L25" s="32">
        <f t="shared" si="1"/>
        <v>19.399999999999999</v>
      </c>
      <c r="M25" s="31">
        <v>9.9</v>
      </c>
      <c r="N25" s="31">
        <v>9.6999999999999993</v>
      </c>
      <c r="O25" s="32">
        <f t="shared" si="2"/>
        <v>19.600000000000001</v>
      </c>
      <c r="P25" s="34">
        <f t="shared" si="42"/>
        <v>78.900000000000006</v>
      </c>
      <c r="Q25" s="34">
        <f t="shared" si="43"/>
        <v>92.82352941176471</v>
      </c>
    </row>
    <row r="26" spans="1:17" s="8" customFormat="1" ht="15.75" x14ac:dyDescent="0.25">
      <c r="A26" s="38" t="s">
        <v>53</v>
      </c>
      <c r="B26" s="28" t="s">
        <v>21</v>
      </c>
      <c r="C26" s="29">
        <v>90</v>
      </c>
      <c r="D26" s="31">
        <v>9.1</v>
      </c>
      <c r="E26" s="31">
        <v>9.5</v>
      </c>
      <c r="F26" s="31">
        <v>9.6999999999999993</v>
      </c>
      <c r="G26" s="31">
        <v>2</v>
      </c>
      <c r="H26" s="32">
        <f t="shared" si="0"/>
        <v>21.2</v>
      </c>
      <c r="I26" s="31">
        <v>9.6999999999999993</v>
      </c>
      <c r="J26" s="31">
        <v>9.6999999999999993</v>
      </c>
      <c r="K26" s="31">
        <v>9.6</v>
      </c>
      <c r="L26" s="32">
        <f t="shared" si="1"/>
        <v>19.299999999999997</v>
      </c>
      <c r="M26" s="31">
        <v>9.6</v>
      </c>
      <c r="N26" s="31">
        <v>9.5</v>
      </c>
      <c r="O26" s="32">
        <f t="shared" si="2"/>
        <v>19.100000000000001</v>
      </c>
      <c r="P26" s="34">
        <f t="shared" si="42"/>
        <v>78.400000000000006</v>
      </c>
      <c r="Q26" s="34">
        <f t="shared" si="43"/>
        <v>92.235294117647072</v>
      </c>
    </row>
    <row r="27" spans="1:17" s="41" customFormat="1" ht="18.75" x14ac:dyDescent="0.3">
      <c r="A27" s="14" t="s">
        <v>65</v>
      </c>
      <c r="B27" s="26" t="s">
        <v>22</v>
      </c>
      <c r="C27" s="21">
        <v>90</v>
      </c>
      <c r="D27" s="22">
        <v>9</v>
      </c>
      <c r="E27" s="22">
        <v>9.5</v>
      </c>
      <c r="F27" s="22">
        <v>9.6999999999999993</v>
      </c>
      <c r="G27" s="22">
        <v>2</v>
      </c>
      <c r="H27" s="22">
        <f t="shared" si="0"/>
        <v>21.2</v>
      </c>
      <c r="I27" s="22">
        <v>9.9</v>
      </c>
      <c r="J27" s="22">
        <v>9.9</v>
      </c>
      <c r="K27" s="22">
        <v>9.6999999999999993</v>
      </c>
      <c r="L27" s="22">
        <f t="shared" si="1"/>
        <v>19.600000000000001</v>
      </c>
      <c r="M27" s="22">
        <v>9.6999999999999993</v>
      </c>
      <c r="N27" s="22">
        <v>9.6999999999999993</v>
      </c>
      <c r="O27" s="22">
        <f t="shared" si="2"/>
        <v>19.399999999999999</v>
      </c>
      <c r="P27" s="22">
        <f t="shared" si="18"/>
        <v>79.100000000000009</v>
      </c>
      <c r="Q27" s="22">
        <f t="shared" si="19"/>
        <v>93.058823529411782</v>
      </c>
    </row>
    <row r="28" spans="1:17" s="41" customFormat="1" ht="18.75" x14ac:dyDescent="0.3">
      <c r="A28" s="26"/>
      <c r="B28" s="26" t="s">
        <v>67</v>
      </c>
      <c r="C28" s="21">
        <f>C27+C26+C25+C24+C22+C21+C20+C19+C18+C16+C15+C14+C12+C11+C10+C9+C8+C6+C5</f>
        <v>1820</v>
      </c>
      <c r="D28" s="12">
        <f>(D27+D26+D25+D24+D22+D21+D20+D19+D18+D16+D15+D14+D12+D11+D10+D9+D8+D6+D5)/19</f>
        <v>9.1684210526315777</v>
      </c>
      <c r="E28" s="12">
        <f t="shared" ref="E28:H28" si="44">(E27+E26+E25+E24+E22+E21+E20+E19+E18+E16+E15+E14+E12+E11+E10+E9+E8+E6+E5)/19</f>
        <v>9.631578947368423</v>
      </c>
      <c r="F28" s="12">
        <f t="shared" si="44"/>
        <v>9.7000000000000028</v>
      </c>
      <c r="G28" s="12">
        <f t="shared" si="44"/>
        <v>3.0578947368421052</v>
      </c>
      <c r="H28" s="12">
        <f t="shared" si="44"/>
        <v>22.389473684210522</v>
      </c>
      <c r="I28" s="12">
        <f t="shared" ref="I28" si="45">(I27+I26+I25+I24+I22+I21+I20+I19+I18+I16+I15+I14+I12+I11+I10+I9+I8+I6+I5)/19</f>
        <v>9.6736842105263161</v>
      </c>
      <c r="J28" s="12">
        <f t="shared" ref="J28" si="46">(J27+J26+J25+J24+J22+J21+J20+J19+J18+J16+J15+J14+J12+J11+J10+J9+J8+J6+J5)/19</f>
        <v>9.7210526315789476</v>
      </c>
      <c r="K28" s="12">
        <f t="shared" ref="K28" si="47">(K27+K26+K25+K24+K22+K21+K20+K19+K18+K16+K15+K14+K12+K11+K10+K9+K8+K6+K5)/19</f>
        <v>9.6526315789473696</v>
      </c>
      <c r="L28" s="12">
        <f t="shared" ref="L28" si="48">(L27+L26+L25+L24+L22+L21+L20+L19+L18+L16+L15+L14+L12+L11+L10+L9+L8+L6+L5)/19</f>
        <v>19.373684210526314</v>
      </c>
      <c r="M28" s="12">
        <f t="shared" ref="M28" si="49">(M27+M26+M25+M24+M22+M21+M20+M19+M18+M16+M15+M14+M12+M11+M10+M9+M8+M6+M5)/19</f>
        <v>9.6736842105263161</v>
      </c>
      <c r="N28" s="12">
        <f t="shared" ref="N28" si="50">(N27+N26+N25+N24+N22+N21+N20+N19+N18+N16+N15+N14+N12+N11+N10+N9+N8+N6+N5)/19</f>
        <v>9.6526315789473678</v>
      </c>
      <c r="O28" s="12">
        <f t="shared" ref="O28" si="51">(O27+O26+O25+O24+O22+O21+O20+O19+O18+O16+O15+O14+O12+O11+O10+O9+O8+O6+O5)/19</f>
        <v>19.326315789473689</v>
      </c>
      <c r="P28" s="12">
        <f t="shared" ref="P28" si="52">(P27+P26+P25+P24+P22+P21+P20+P19+P18+P16+P15+P14+P12+P11+P10+P9+P8+P6+P5)/19</f>
        <v>79.931578947368436</v>
      </c>
      <c r="Q28" s="12">
        <f t="shared" ref="Q28" si="53">(Q27+Q26+Q25+Q24+Q22+Q21+Q20+Q19+Q18+Q16+Q15+Q14+Q12+Q11+Q10+Q9+Q8+Q6+Q5)/19</f>
        <v>94.037151702786375</v>
      </c>
    </row>
    <row r="29" spans="1:17" s="11" customFormat="1" ht="27.75" customHeight="1" x14ac:dyDescent="0.3">
      <c r="A29" s="9"/>
      <c r="B29" s="12" t="s">
        <v>66</v>
      </c>
      <c r="C29" s="12"/>
      <c r="D29" s="12">
        <f>D28*100/10</f>
        <v>91.68421052631578</v>
      </c>
      <c r="E29" s="49">
        <f>H28*100/25</f>
        <v>89.557894736842087</v>
      </c>
      <c r="F29" s="50"/>
      <c r="G29" s="50"/>
      <c r="H29" s="51"/>
      <c r="I29" s="10">
        <f>I28*100/10</f>
        <v>96.73684210526315</v>
      </c>
      <c r="J29" s="49">
        <f>L28*100/20</f>
        <v>96.868421052631575</v>
      </c>
      <c r="K29" s="50"/>
      <c r="L29" s="51"/>
      <c r="M29" s="49">
        <f>O28*100/20</f>
        <v>96.631578947368453</v>
      </c>
      <c r="N29" s="50"/>
      <c r="O29" s="51"/>
      <c r="P29" s="10"/>
      <c r="Q29" s="10">
        <f>P28*100/85</f>
        <v>94.037151702786389</v>
      </c>
    </row>
    <row r="30" spans="1:17" s="7" customFormat="1" x14ac:dyDescent="0.25">
      <c r="A30" s="42"/>
      <c r="B30" s="42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</row>
    <row r="31" spans="1:17" s="7" customFormat="1" x14ac:dyDescent="0.25">
      <c r="A31" s="6"/>
      <c r="B31" s="6"/>
      <c r="C31" s="15"/>
      <c r="Q31" s="7">
        <f>Q29*C28</f>
        <v>171147.61609907122</v>
      </c>
    </row>
    <row r="32" spans="1:17" s="5" customFormat="1" x14ac:dyDescent="0.25">
      <c r="A32" s="4"/>
      <c r="B32" s="4"/>
      <c r="C32" s="16"/>
    </row>
    <row r="33" spans="1:17" s="5" customFormat="1" x14ac:dyDescent="0.25">
      <c r="A33" s="4"/>
      <c r="B33" s="4"/>
      <c r="C33" s="16"/>
      <c r="F33" s="17"/>
      <c r="G33" s="17"/>
      <c r="H33" s="17"/>
      <c r="I33" s="17"/>
      <c r="J33" s="17"/>
      <c r="K33" s="17"/>
      <c r="L33" s="17"/>
      <c r="M33" s="17"/>
    </row>
    <row r="34" spans="1:17" s="5" customFormat="1" x14ac:dyDescent="0.25">
      <c r="A34" s="4"/>
      <c r="B34" s="4"/>
      <c r="C34" s="18"/>
      <c r="Q34" s="5" t="e">
        <f>Q31+#REF!+#REF!</f>
        <v>#REF!</v>
      </c>
    </row>
    <row r="35" spans="1:17" s="5" customFormat="1" x14ac:dyDescent="0.25">
      <c r="A35" s="4"/>
      <c r="B35" s="4"/>
      <c r="C35" s="18"/>
      <c r="Q35" s="44" t="e">
        <f>C28+#REF!+#REF!</f>
        <v>#REF!</v>
      </c>
    </row>
    <row r="36" spans="1:17" s="5" customFormat="1" x14ac:dyDescent="0.25">
      <c r="A36" s="4"/>
      <c r="B36" s="4"/>
      <c r="C36" s="18"/>
      <c r="Q36" s="5" t="e">
        <f>Q34/Q35</f>
        <v>#REF!</v>
      </c>
    </row>
    <row r="37" spans="1:17" s="5" customFormat="1" x14ac:dyDescent="0.25">
      <c r="A37" s="4"/>
      <c r="B37" s="4"/>
      <c r="C37" s="16"/>
    </row>
    <row r="38" spans="1:17" s="5" customFormat="1" x14ac:dyDescent="0.25">
      <c r="A38" s="4"/>
      <c r="B38" s="4"/>
      <c r="C38" s="16"/>
    </row>
    <row r="39" spans="1:17" s="5" customFormat="1" x14ac:dyDescent="0.25">
      <c r="A39" s="4"/>
      <c r="B39" s="4"/>
      <c r="C39" s="16"/>
    </row>
    <row r="40" spans="1:17" s="5" customFormat="1" x14ac:dyDescent="0.25">
      <c r="A40" s="4"/>
      <c r="B40" s="4"/>
      <c r="C40" s="18"/>
    </row>
    <row r="41" spans="1:17" s="5" customFormat="1" x14ac:dyDescent="0.25">
      <c r="A41" s="4"/>
      <c r="B41" s="4"/>
      <c r="C41" s="18"/>
    </row>
    <row r="42" spans="1:17" s="5" customFormat="1" x14ac:dyDescent="0.25">
      <c r="A42" s="4"/>
      <c r="B42" s="4"/>
      <c r="C42" s="18"/>
    </row>
    <row r="43" spans="1:17" s="5" customFormat="1" x14ac:dyDescent="0.25">
      <c r="A43" s="4"/>
      <c r="B43" s="4"/>
      <c r="C43" s="16"/>
    </row>
    <row r="44" spans="1:17" s="5" customFormat="1" x14ac:dyDescent="0.25">
      <c r="A44" s="4"/>
      <c r="B44" s="4"/>
      <c r="C44" s="18"/>
    </row>
    <row r="45" spans="1:17" x14ac:dyDescent="0.25">
      <c r="C45" s="3"/>
    </row>
    <row r="46" spans="1:17" x14ac:dyDescent="0.25">
      <c r="C46" s="3"/>
    </row>
    <row r="47" spans="1:17" x14ac:dyDescent="0.25">
      <c r="C47" s="3"/>
    </row>
    <row r="48" spans="1:17" x14ac:dyDescent="0.25">
      <c r="C48" s="2"/>
    </row>
    <row r="49" spans="3:3" x14ac:dyDescent="0.25">
      <c r="C49" s="2"/>
    </row>
    <row r="50" spans="3:3" x14ac:dyDescent="0.25">
      <c r="C50" s="3"/>
    </row>
    <row r="51" spans="3:3" x14ac:dyDescent="0.25">
      <c r="C51" s="3"/>
    </row>
    <row r="52" spans="3:3" x14ac:dyDescent="0.25">
      <c r="C52" s="3"/>
    </row>
    <row r="53" spans="3:3" x14ac:dyDescent="0.25">
      <c r="C53" s="2"/>
    </row>
    <row r="54" spans="3:3" x14ac:dyDescent="0.25">
      <c r="C54" s="2"/>
    </row>
  </sheetData>
  <mergeCells count="12">
    <mergeCell ref="Q3:Q4"/>
    <mergeCell ref="A2:Q2"/>
    <mergeCell ref="B3:B4"/>
    <mergeCell ref="A3:A4"/>
    <mergeCell ref="C3:C4"/>
    <mergeCell ref="P3:P4"/>
    <mergeCell ref="E29:H29"/>
    <mergeCell ref="J29:L29"/>
    <mergeCell ref="M29:O29"/>
    <mergeCell ref="M3:O3"/>
    <mergeCell ref="J3:L3"/>
    <mergeCell ref="E3:H3"/>
  </mergeCells>
  <pageMargins left="0.51181102362204722" right="0.51181102362204722" top="0.35433070866141736" bottom="0.35433070866141736" header="0.31496062992125984" footer="0.31496062992125984"/>
  <pageSetup paperSize="9" scale="8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кду</vt:lpstr>
      <vt:lpstr>кду!_GoBack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2020-01-10T11:50:15Z</dcterms:modified>
</cp:coreProperties>
</file>