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<sst xmlns="http://schemas.openxmlformats.org/spreadsheetml/2006/main" count="440" uniqueCount="177">
  <si>
    <t>ОТЧЕТ ОБ ИСПОЛНЕНИИ БЮДЖЕТА</t>
  </si>
  <si>
    <t>КОДЫ</t>
  </si>
  <si>
    <t xml:space="preserve">Форма по ОКУД </t>
  </si>
  <si>
    <t>0503117</t>
  </si>
  <si>
    <t>на 1 июля 2016 г.</t>
  </si>
  <si>
    <t xml:space="preserve">Дата </t>
  </si>
  <si>
    <t>Наименование финансового органа</t>
  </si>
  <si>
    <t>Администрация городского поселения  Мортка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</si>
  <si>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</si>
  <si>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</si>
  <si>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</si>
  <si>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</si>
  <si>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муниципального образования городское поселение Мортка</t>
  </si>
  <si>
    <t xml:space="preserve">по ОКТМО </t>
  </si>
  <si>
    <t>71116663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</si>
  <si>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</si>
  <si>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</si>
  <si>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</si>
  <si>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</si>
  <si>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</si>
  <si>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</si>
  <si>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</si>
  <si>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</si>
  <si>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</si>
  <si>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</si>
  <si>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</si>
  <si>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</si>
  <si>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</si>
  <si>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</si>
  <si>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</si>
  <si>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</si>
  <si>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</si>
  <si>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</si>
  <si>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</si>
  <si>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</si>
  <si>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</si>
  <si>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</si>
  <si>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</si>
  <si>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070 11105013 13 0000 120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</si>
  <si>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</si>
  <si>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070 11406013 13 0000 430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</si>
  <si>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</si>
  <si>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</si>
  <si>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</si>
  <si>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</si>
  <si>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</si>
  <si>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</si>
  <si>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</si>
  <si>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</si>
  <si>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</si>
  <si>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</si>
  <si>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</si>
  <si>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</si>
  <si>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</si>
  <si>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</si>
  <si>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</si>
  <si>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</si>
  <si>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</si>
  <si>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</si>
  <si>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</si>
  <si>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</si>
  <si>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</si>
  <si>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</si>
  <si>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</si>
  <si>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</si>
  <si>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</si>
  <si>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</si>
  <si>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</si>
  <si>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</t>
  </si>
  <si>
    <t>650 20201001 13 0000 151</t>
  </si>
  <si>
    <t>Субвенции бюджетам городских поселений на государственную регистрацию актов гражданского состояния</t>
  </si>
  <si>
    <t>650 20203003 13 0000 151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</si>
  <si>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</si>
  <si>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650 20203015 13 0000 151</t>
  </si>
  <si>
    <t>Прочие межбюджетные трансферты, передаваемые бюджетам городских поселений</t>
  </si>
  <si>
    <t>650 20204999 13 0000 151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</si>
  <si>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</si>
  <si>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</si>
  <si>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</si>
  <si>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</si>
  <si>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</si>
  <si>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</si>
  <si>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</si>
  <si>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650 0102 6000002030 121</t>
  </si>
  <si>
    <t>211</t>
  </si>
  <si>
    <t>Начисления на выплаты по оплате труда</t>
  </si>
  <si>
    <t>650 0102 6000002030 129</t>
  </si>
  <si>
    <t>213</t>
  </si>
  <si>
    <t>650 0104 6000002040 121</t>
  </si>
  <si>
    <t>Прочие выплаты</t>
  </si>
  <si>
    <t>650 0104 6000002040 122</t>
  </si>
  <si>
    <t>212</t>
  </si>
  <si>
    <t>Транспортные услуги</t>
  </si>
  <si>
    <t>222</t>
  </si>
  <si>
    <t>Прочие работы, услуги</t>
  </si>
  <si>
    <t>226</t>
  </si>
  <si>
    <t>650 0104 6000002040 129</t>
  </si>
  <si>
    <t>Перечисления другим бюджетам бюджетной системы Российской Федерации</t>
  </si>
  <si>
    <t>650 0104 6000002040 540</t>
  </si>
  <si>
    <t>251</t>
  </si>
  <si>
    <t>Прочие расходы</t>
  </si>
  <si>
    <t>650 0107 6000020030 244</t>
  </si>
  <si>
    <t>290</t>
  </si>
  <si>
    <t>650 0111 6000007050 870</t>
  </si>
  <si>
    <t>650 0113 6000000590 111</t>
  </si>
  <si>
    <t>650 0113 6000000590 112</t>
  </si>
  <si>
    <t>650 0113 6000000590 119</t>
  </si>
  <si>
    <t>Услуги связи</t>
  </si>
  <si>
    <t>650 0113 6000000590 242</t>
  </si>
  <si>
    <t>221</t>
  </si>
  <si>
    <t>650 0113 6000000590 244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</si>
  <si>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</si>
  <si>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</si>
  <si>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</si>
  <si>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</si>
  <si>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</si>
  <si>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</si>
  <si>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Увеличение стоимости материальных запасов</t>
  </si>
  <si>
    <t>340</t>
  </si>
  <si>
    <t>650 0113 6000000590 852</t>
  </si>
  <si>
    <t>650 0113 6000002400 122</t>
  </si>
  <si>
    <t>650 0113 6000002400 244</t>
  </si>
  <si>
    <t>650 0113 6000002400 852</t>
  </si>
  <si>
    <t>650 0203 6000051180 121</t>
  </si>
  <si>
    <t>650 0203 6000051180 129</t>
  </si>
  <si>
    <t>650 0304 6000059300 121</t>
  </si>
  <si>
    <t>650 0304 6000059300 129</t>
  </si>
  <si>
    <t>650 0304 60000D9300 121</t>
  </si>
  <si>
    <t>650 0304 60000D9300 129</t>
  </si>
  <si>
    <t>650 0314 6000082300 244</t>
  </si>
  <si>
    <t>650 0314 60000S2300 244</t>
  </si>
  <si>
    <t>650 0401 6000085060 244</t>
  </si>
  <si>
    <t>Безвозмездные перечисления государственным и муниципальным организациям</t>
  </si>
  <si>
    <t>650 0401 6000085060 612</t>
  </si>
  <si>
    <t>241</t>
  </si>
  <si>
    <t>650 0409 6000004190 244</t>
  </si>
  <si>
    <t>650 0410 6000002400 242</t>
  </si>
  <si>
    <t>650 0501 6000003520 243</t>
  </si>
  <si>
    <t>650 0502 6000082190 540</t>
  </si>
  <si>
    <t>650 0502 60000S2190 540</t>
  </si>
  <si>
    <t>650 0503 6000006100 244</t>
  </si>
  <si>
    <t>650 0503 6000006500 244</t>
  </si>
  <si>
    <t>650 0505 6000002040 540</t>
  </si>
  <si>
    <t>650 0707 6000000590 611</t>
  </si>
  <si>
    <t>650 0801 6000000590 611</t>
  </si>
  <si>
    <t>650 0801 6000082440 611</t>
  </si>
  <si>
    <t>650 0801 60000S2440 611</t>
  </si>
  <si>
    <t>650 1101 6000000040 244</t>
  </si>
  <si>
    <t>650 1204 6000002400 244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</si>
  <si>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</si>
  <si>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</si>
  <si>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</si>
  <si>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</si>
  <si>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</si>
  <si>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</si>
  <si>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</si>
  <si>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</si>
  <si>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</si>
  <si>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</si>
  <si>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</si>
  <si>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</si>
  <si>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</si>
  <si>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</si>
  <si>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</si>
  <si>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</si>
  <si>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</si>
  <si>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</si>
  <si>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</si>
  <si>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</si>
  <si>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муниципального образования</t>
  </si>
  <si>
    <t>Тагильцев А. А.</t>
  </si>
  <si>
    <t>(подпись)</t>
  </si>
  <si>
    <t>(расшифровка подписи)</t>
  </si>
  <si>
    <t>Заведующая финансово-экономическим отделом</t>
  </si>
  <si>
    <t>Кавардакова С. В.</t>
  </si>
  <si>
    <t xml:space="preserve">   8 ноября 2016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</si>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</sst>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0" xfId="0" applyNumberFormat="1" applyAlignment="1">
      <alignment horizontal="center" vertic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0" fontId="5" fillId="2" borderId="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0" fontId="5" fillId="2" borderId="19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5"/>
  <sheetViews>
    <sheetView tabSelected="1" workbookViewId="0" topLeftCell="A1">
      <selection activeCell="A1" sqref="A1:Y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42552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14</v>
      </c>
    </row>
    <row r="7" spans="1:26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19</v>
      </c>
      <c r="V8" s="4"/>
      <c r="W8" s="4"/>
      <c r="X8" s="4"/>
      <c r="Y8" s="4"/>
      <c r="Z8" s="11" t="s">
        <v>20</v>
      </c>
    </row>
    <row r="9" spans="1:26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 t="s">
        <v>23</v>
      </c>
      <c r="K10" s="13"/>
      <c r="L10" s="13"/>
      <c r="M10" s="13" t="s">
        <v>24</v>
      </c>
      <c r="N10" s="13"/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4"/>
      <c r="X10" s="15" t="s">
        <v>27</v>
      </c>
      <c r="Y10" s="15"/>
      <c r="Z10" s="15"/>
    </row>
    <row r="11" spans="1:26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 t="s">
        <v>29</v>
      </c>
      <c r="K11" s="16"/>
      <c r="L11" s="16"/>
      <c r="M11" s="16" t="s">
        <v>30</v>
      </c>
      <c r="N11" s="16"/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7"/>
      <c r="X11" s="18" t="s">
        <v>33</v>
      </c>
      <c r="Y11" s="18"/>
      <c r="Z11" s="18"/>
    </row>
    <row r="12" spans="1:26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20" t="s">
        <v>35</v>
      </c>
      <c r="K12" s="20"/>
      <c r="L12" s="20"/>
      <c r="M12" s="20" t="s">
        <v>36</v>
      </c>
      <c r="N12" s="20"/>
      <c r="O12" s="20"/>
      <c r="P12" s="21">
        <f>61513677</f>
        <v>61513677</v>
      </c>
      <c r="Q12" s="21"/>
      <c r="R12" s="21"/>
      <c r="S12" s="21">
        <f>28607969.85</f>
        <v>28607969.85</v>
      </c>
      <c r="T12" s="21"/>
      <c r="U12" s="21"/>
      <c r="V12" s="21"/>
      <c r="W12" s="21"/>
      <c r="X12" s="22">
        <f>32905707.15</f>
        <v>32905707.15</v>
      </c>
      <c r="Y12" s="22"/>
      <c r="Z12" s="22"/>
    </row>
    <row r="13" spans="1:26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4" t="s">
        <v>35</v>
      </c>
      <c r="K13" s="24"/>
      <c r="L13" s="24"/>
      <c r="M13" s="24" t="s">
        <v>38</v>
      </c>
      <c r="N13" s="24"/>
      <c r="O13" s="24"/>
      <c r="P13" s="25">
        <f>860000</f>
        <v>860000</v>
      </c>
      <c r="Q13" s="25"/>
      <c r="R13" s="25"/>
      <c r="S13" s="25">
        <f>886117.72</f>
        <v>886117.72</v>
      </c>
      <c r="T13" s="25"/>
      <c r="U13" s="25"/>
      <c r="V13" s="25"/>
      <c r="W13" s="25"/>
      <c r="X13" s="26">
        <f>-26117.72</f>
        <v>-26117.72</v>
      </c>
      <c r="Y13" s="26"/>
      <c r="Z13" s="26"/>
    </row>
    <row r="14" spans="1:26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4" t="s">
        <v>35</v>
      </c>
      <c r="K14" s="24"/>
      <c r="L14" s="24"/>
      <c r="M14" s="24" t="s">
        <v>40</v>
      </c>
      <c r="N14" s="24"/>
      <c r="O14" s="24"/>
      <c r="P14" s="25">
        <f>65000</f>
        <v>65000</v>
      </c>
      <c r="Q14" s="25"/>
      <c r="R14" s="25"/>
      <c r="S14" s="25">
        <f>90893.67</f>
        <v>90893.67</v>
      </c>
      <c r="T14" s="25"/>
      <c r="U14" s="25"/>
      <c r="V14" s="25"/>
      <c r="W14" s="25"/>
      <c r="X14" s="26">
        <f>-25893.67</f>
        <v>-25893.67</v>
      </c>
      <c r="Y14" s="26"/>
      <c r="Z14" s="26"/>
    </row>
    <row r="15" spans="1:26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4" t="s">
        <v>35</v>
      </c>
      <c r="K15" s="24"/>
      <c r="L15" s="24"/>
      <c r="M15" s="24" t="s">
        <v>42</v>
      </c>
      <c r="N15" s="24"/>
      <c r="O15" s="24"/>
      <c r="P15" s="25">
        <f>3800000</f>
        <v>3800000</v>
      </c>
      <c r="Q15" s="25"/>
      <c r="R15" s="25"/>
      <c r="S15" s="25">
        <f>1828134.3</f>
        <v>1828134.3</v>
      </c>
      <c r="T15" s="25"/>
      <c r="U15" s="25"/>
      <c r="V15" s="25"/>
      <c r="W15" s="25"/>
      <c r="X15" s="26">
        <f>1971865.7</f>
        <v>1971865.7</v>
      </c>
      <c r="Y15" s="26"/>
      <c r="Z15" s="26"/>
    </row>
    <row r="16" spans="1:26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4" t="s">
        <v>35</v>
      </c>
      <c r="K16" s="24"/>
      <c r="L16" s="24"/>
      <c r="M16" s="24" t="s">
        <v>44</v>
      </c>
      <c r="N16" s="24"/>
      <c r="O16" s="24"/>
      <c r="P16" s="25">
        <f>1000</f>
        <v>1000</v>
      </c>
      <c r="Q16" s="25"/>
      <c r="R16" s="25"/>
      <c r="S16" s="25">
        <f>100</f>
        <v>100</v>
      </c>
      <c r="T16" s="25"/>
      <c r="U16" s="25"/>
      <c r="V16" s="25"/>
      <c r="W16" s="25"/>
      <c r="X16" s="26">
        <f>900</f>
        <v>900</v>
      </c>
      <c r="Y16" s="26"/>
      <c r="Z16" s="26"/>
    </row>
    <row r="17" spans="1:26" s="1" customFormat="1" ht="24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4" t="s">
        <v>35</v>
      </c>
      <c r="K17" s="24"/>
      <c r="L17" s="24"/>
      <c r="M17" s="24" t="s">
        <v>46</v>
      </c>
      <c r="N17" s="24"/>
      <c r="O17" s="24"/>
      <c r="P17" s="25">
        <f>8000</f>
        <v>8000</v>
      </c>
      <c r="Q17" s="25"/>
      <c r="R17" s="25"/>
      <c r="S17" s="25">
        <f>13195.53</f>
        <v>13195.53</v>
      </c>
      <c r="T17" s="25"/>
      <c r="U17" s="25"/>
      <c r="V17" s="25"/>
      <c r="W17" s="25"/>
      <c r="X17" s="26">
        <f>-5195.53</f>
        <v>-5195.53</v>
      </c>
      <c r="Y17" s="26"/>
      <c r="Z17" s="26"/>
    </row>
    <row r="18" spans="1:26" s="1" customFormat="1" ht="13.5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4" t="s">
        <v>35</v>
      </c>
      <c r="K18" s="24"/>
      <c r="L18" s="24"/>
      <c r="M18" s="24" t="s">
        <v>48</v>
      </c>
      <c r="N18" s="24"/>
      <c r="O18" s="24"/>
      <c r="P18" s="25">
        <f>830000</f>
        <v>830000</v>
      </c>
      <c r="Q18" s="25"/>
      <c r="R18" s="25"/>
      <c r="S18" s="25">
        <f>588101.47</f>
        <v>588101.47</v>
      </c>
      <c r="T18" s="25"/>
      <c r="U18" s="25"/>
      <c r="V18" s="25"/>
      <c r="W18" s="25"/>
      <c r="X18" s="26">
        <f>241898.53</f>
        <v>241898.53</v>
      </c>
      <c r="Y18" s="26"/>
      <c r="Z18" s="26"/>
    </row>
    <row r="19" spans="1:26" s="1" customFormat="1" ht="13.5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4" t="s">
        <v>35</v>
      </c>
      <c r="K19" s="24"/>
      <c r="L19" s="24"/>
      <c r="M19" s="24" t="s">
        <v>50</v>
      </c>
      <c r="N19" s="24"/>
      <c r="O19" s="24"/>
      <c r="P19" s="25">
        <f>108000</f>
        <v>108000</v>
      </c>
      <c r="Q19" s="25"/>
      <c r="R19" s="25"/>
      <c r="S19" s="25">
        <f>116258.95</f>
        <v>116258.95</v>
      </c>
      <c r="T19" s="25"/>
      <c r="U19" s="25"/>
      <c r="V19" s="25"/>
      <c r="W19" s="25"/>
      <c r="X19" s="26">
        <f>-8258.95</f>
        <v>-8258.95</v>
      </c>
      <c r="Y19" s="26"/>
      <c r="Z19" s="26"/>
    </row>
    <row r="20" spans="1:26" s="1" customFormat="1" ht="24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4" t="s">
        <v>35</v>
      </c>
      <c r="K20" s="24"/>
      <c r="L20" s="24"/>
      <c r="M20" s="24" t="s">
        <v>52</v>
      </c>
      <c r="N20" s="24"/>
      <c r="O20" s="24"/>
      <c r="P20" s="25">
        <f>0</f>
        <v>0</v>
      </c>
      <c r="Q20" s="25"/>
      <c r="R20" s="25"/>
      <c r="S20" s="27" t="s">
        <v>53</v>
      </c>
      <c r="T20" s="27"/>
      <c r="U20" s="27"/>
      <c r="V20" s="27"/>
      <c r="W20" s="27"/>
      <c r="X20" s="26">
        <f>0</f>
        <v>0</v>
      </c>
      <c r="Y20" s="26"/>
      <c r="Z20" s="26"/>
    </row>
    <row r="21" spans="1:26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4" t="s">
        <v>35</v>
      </c>
      <c r="K21" s="24"/>
      <c r="L21" s="24"/>
      <c r="M21" s="24" t="s">
        <v>55</v>
      </c>
      <c r="N21" s="24"/>
      <c r="O21" s="24"/>
      <c r="P21" s="25">
        <f>345000</f>
        <v>345000</v>
      </c>
      <c r="Q21" s="25"/>
      <c r="R21" s="25"/>
      <c r="S21" s="25">
        <f>134538.48</f>
        <v>134538.48</v>
      </c>
      <c r="T21" s="25"/>
      <c r="U21" s="25"/>
      <c r="V21" s="25"/>
      <c r="W21" s="25"/>
      <c r="X21" s="26">
        <f>210461.52</f>
        <v>210461.52</v>
      </c>
      <c r="Y21" s="26"/>
      <c r="Z21" s="26"/>
    </row>
    <row r="22" spans="1:26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4" t="s">
        <v>35</v>
      </c>
      <c r="K22" s="24"/>
      <c r="L22" s="24"/>
      <c r="M22" s="24" t="s">
        <v>57</v>
      </c>
      <c r="N22" s="24"/>
      <c r="O22" s="24"/>
      <c r="P22" s="25">
        <f>626000</f>
        <v>626000</v>
      </c>
      <c r="Q22" s="25"/>
      <c r="R22" s="25"/>
      <c r="S22" s="25">
        <f>433460.97</f>
        <v>433460.97</v>
      </c>
      <c r="T22" s="25"/>
      <c r="U22" s="25"/>
      <c r="V22" s="25"/>
      <c r="W22" s="25"/>
      <c r="X22" s="26">
        <f>192539.03</f>
        <v>192539.03</v>
      </c>
      <c r="Y22" s="26"/>
      <c r="Z22" s="26"/>
    </row>
    <row r="23" spans="1:26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4" t="s">
        <v>35</v>
      </c>
      <c r="K23" s="24"/>
      <c r="L23" s="24"/>
      <c r="M23" s="24" t="s">
        <v>59</v>
      </c>
      <c r="N23" s="24"/>
      <c r="O23" s="24"/>
      <c r="P23" s="25">
        <f>100000</f>
        <v>100000</v>
      </c>
      <c r="Q23" s="25"/>
      <c r="R23" s="25"/>
      <c r="S23" s="25">
        <f>55470.85</f>
        <v>55470.85</v>
      </c>
      <c r="T23" s="25"/>
      <c r="U23" s="25"/>
      <c r="V23" s="25"/>
      <c r="W23" s="25"/>
      <c r="X23" s="26">
        <f>44529.15</f>
        <v>44529.15</v>
      </c>
      <c r="Y23" s="26"/>
      <c r="Z23" s="26"/>
    </row>
    <row r="24" spans="1:26" s="1" customFormat="1" ht="4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4" t="s">
        <v>35</v>
      </c>
      <c r="K24" s="24"/>
      <c r="L24" s="24"/>
      <c r="M24" s="24" t="s">
        <v>61</v>
      </c>
      <c r="N24" s="24"/>
      <c r="O24" s="24"/>
      <c r="P24" s="25">
        <f>165000</f>
        <v>165000</v>
      </c>
      <c r="Q24" s="25"/>
      <c r="R24" s="25"/>
      <c r="S24" s="25">
        <f>45750</f>
        <v>45750</v>
      </c>
      <c r="T24" s="25"/>
      <c r="U24" s="25"/>
      <c r="V24" s="25"/>
      <c r="W24" s="25"/>
      <c r="X24" s="26">
        <f>119250</f>
        <v>119250</v>
      </c>
      <c r="Y24" s="26"/>
      <c r="Z24" s="26"/>
    </row>
    <row r="25" spans="1:26" s="1" customFormat="1" ht="33.7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4" t="s">
        <v>35</v>
      </c>
      <c r="K25" s="24"/>
      <c r="L25" s="24"/>
      <c r="M25" s="24" t="s">
        <v>63</v>
      </c>
      <c r="N25" s="24"/>
      <c r="O25" s="24"/>
      <c r="P25" s="25">
        <f>440000</f>
        <v>440000</v>
      </c>
      <c r="Q25" s="25"/>
      <c r="R25" s="25"/>
      <c r="S25" s="25">
        <f>220751.68</f>
        <v>220751.68</v>
      </c>
      <c r="T25" s="25"/>
      <c r="U25" s="25"/>
      <c r="V25" s="25"/>
      <c r="W25" s="25"/>
      <c r="X25" s="26">
        <f>219248.32</f>
        <v>219248.32</v>
      </c>
      <c r="Y25" s="26"/>
      <c r="Z25" s="26"/>
    </row>
    <row r="26" spans="1:26" s="1" customFormat="1" ht="45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4" t="s">
        <v>35</v>
      </c>
      <c r="K26" s="24"/>
      <c r="L26" s="24"/>
      <c r="M26" s="24" t="s">
        <v>65</v>
      </c>
      <c r="N26" s="24"/>
      <c r="O26" s="24"/>
      <c r="P26" s="25">
        <f>840000</f>
        <v>840000</v>
      </c>
      <c r="Q26" s="25"/>
      <c r="R26" s="25"/>
      <c r="S26" s="25">
        <f>532799.63</f>
        <v>532799.63</v>
      </c>
      <c r="T26" s="25"/>
      <c r="U26" s="25"/>
      <c r="V26" s="25"/>
      <c r="W26" s="25"/>
      <c r="X26" s="26">
        <f>307200.37</f>
        <v>307200.37</v>
      </c>
      <c r="Y26" s="26"/>
      <c r="Z26" s="26"/>
    </row>
    <row r="27" spans="1:26" s="1" customFormat="1" ht="13.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4" t="s">
        <v>35</v>
      </c>
      <c r="K27" s="24"/>
      <c r="L27" s="24"/>
      <c r="M27" s="24" t="s">
        <v>67</v>
      </c>
      <c r="N27" s="24"/>
      <c r="O27" s="24"/>
      <c r="P27" s="27" t="s">
        <v>53</v>
      </c>
      <c r="Q27" s="27"/>
      <c r="R27" s="27"/>
      <c r="S27" s="25">
        <f>0</f>
        <v>0</v>
      </c>
      <c r="T27" s="25"/>
      <c r="U27" s="25"/>
      <c r="V27" s="25"/>
      <c r="W27" s="25"/>
      <c r="X27" s="26">
        <f>0</f>
        <v>0</v>
      </c>
      <c r="Y27" s="26"/>
      <c r="Z27" s="26"/>
    </row>
    <row r="28" spans="1:26" s="1" customFormat="1" ht="24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4" t="s">
        <v>35</v>
      </c>
      <c r="K28" s="24"/>
      <c r="L28" s="24"/>
      <c r="M28" s="24" t="s">
        <v>69</v>
      </c>
      <c r="N28" s="24"/>
      <c r="O28" s="24"/>
      <c r="P28" s="25">
        <f>47200600</f>
        <v>47200600</v>
      </c>
      <c r="Q28" s="25"/>
      <c r="R28" s="25"/>
      <c r="S28" s="25">
        <f>21626662.1</f>
        <v>21626662.1</v>
      </c>
      <c r="T28" s="25"/>
      <c r="U28" s="25"/>
      <c r="V28" s="25"/>
      <c r="W28" s="25"/>
      <c r="X28" s="26">
        <f>25573937.9</f>
        <v>25573937.9</v>
      </c>
      <c r="Y28" s="26"/>
      <c r="Z28" s="26"/>
    </row>
    <row r="29" spans="1:26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4" t="s">
        <v>35</v>
      </c>
      <c r="K29" s="24"/>
      <c r="L29" s="24"/>
      <c r="M29" s="24" t="s">
        <v>71</v>
      </c>
      <c r="N29" s="24"/>
      <c r="O29" s="24"/>
      <c r="P29" s="25">
        <f>118100</f>
        <v>118100</v>
      </c>
      <c r="Q29" s="25"/>
      <c r="R29" s="25"/>
      <c r="S29" s="25">
        <f>53620</f>
        <v>53620</v>
      </c>
      <c r="T29" s="25"/>
      <c r="U29" s="25"/>
      <c r="V29" s="25"/>
      <c r="W29" s="25"/>
      <c r="X29" s="26">
        <f>64480</f>
        <v>64480</v>
      </c>
      <c r="Y29" s="26"/>
      <c r="Z29" s="26"/>
    </row>
    <row r="30" spans="1:26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4" t="s">
        <v>35</v>
      </c>
      <c r="K30" s="24"/>
      <c r="L30" s="24"/>
      <c r="M30" s="24" t="s">
        <v>73</v>
      </c>
      <c r="N30" s="24"/>
      <c r="O30" s="24"/>
      <c r="P30" s="25">
        <f>784900</f>
        <v>784900</v>
      </c>
      <c r="Q30" s="25"/>
      <c r="R30" s="25"/>
      <c r="S30" s="25">
        <f>667100</f>
        <v>667100</v>
      </c>
      <c r="T30" s="25"/>
      <c r="U30" s="25"/>
      <c r="V30" s="25"/>
      <c r="W30" s="25"/>
      <c r="X30" s="26">
        <f>117800</f>
        <v>117800</v>
      </c>
      <c r="Y30" s="26"/>
      <c r="Z30" s="26"/>
    </row>
    <row r="31" spans="1:26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4" t="s">
        <v>35</v>
      </c>
      <c r="K31" s="24"/>
      <c r="L31" s="24"/>
      <c r="M31" s="24" t="s">
        <v>75</v>
      </c>
      <c r="N31" s="24"/>
      <c r="O31" s="24"/>
      <c r="P31" s="25">
        <f>5222077</f>
        <v>5222077</v>
      </c>
      <c r="Q31" s="25"/>
      <c r="R31" s="25"/>
      <c r="S31" s="25">
        <f>1315014.5</f>
        <v>1315014.5</v>
      </c>
      <c r="T31" s="25"/>
      <c r="U31" s="25"/>
      <c r="V31" s="25"/>
      <c r="W31" s="25"/>
      <c r="X31" s="26">
        <f>3907062.5</f>
        <v>3907062.5</v>
      </c>
      <c r="Y31" s="26"/>
      <c r="Z31" s="26"/>
    </row>
    <row r="32" spans="1:26" s="1" customFormat="1" ht="13.5" customHeight="1">
      <c r="A32" s="28" t="s">
        <v>10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s="1" customFormat="1" ht="13.5" customHeight="1">
      <c r="A33" s="12" t="s">
        <v>76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" customFormat="1" ht="34.5" customHeight="1">
      <c r="A34" s="13" t="s">
        <v>22</v>
      </c>
      <c r="B34" s="13"/>
      <c r="C34" s="13"/>
      <c r="D34" s="13"/>
      <c r="E34" s="13"/>
      <c r="F34" s="13"/>
      <c r="G34" s="13"/>
      <c r="H34" s="13"/>
      <c r="I34" s="13" t="s">
        <v>23</v>
      </c>
      <c r="J34" s="13"/>
      <c r="K34" s="13"/>
      <c r="L34" s="13" t="s">
        <v>77</v>
      </c>
      <c r="M34" s="13"/>
      <c r="N34" s="13"/>
      <c r="O34" s="14" t="s">
        <v>78</v>
      </c>
      <c r="P34" s="14"/>
      <c r="Q34" s="14" t="s">
        <v>25</v>
      </c>
      <c r="R34" s="14"/>
      <c r="S34" s="14"/>
      <c r="T34" s="14" t="s">
        <v>26</v>
      </c>
      <c r="U34" s="14"/>
      <c r="V34" s="14"/>
      <c r="W34" s="14"/>
      <c r="X34" s="14"/>
      <c r="Y34" s="15" t="s">
        <v>27</v>
      </c>
      <c r="Z34" s="15"/>
    </row>
    <row r="35" spans="1:26" s="1" customFormat="1" ht="13.5" customHeight="1">
      <c r="A35" s="16" t="s">
        <v>28</v>
      </c>
      <c r="B35" s="16"/>
      <c r="C35" s="16"/>
      <c r="D35" s="16"/>
      <c r="E35" s="16"/>
      <c r="F35" s="16"/>
      <c r="G35" s="16"/>
      <c r="H35" s="16"/>
      <c r="I35" s="16" t="s">
        <v>29</v>
      </c>
      <c r="J35" s="16"/>
      <c r="K35" s="16"/>
      <c r="L35" s="16" t="s">
        <v>30</v>
      </c>
      <c r="M35" s="16"/>
      <c r="N35" s="16"/>
      <c r="O35" s="17" t="s">
        <v>31</v>
      </c>
      <c r="P35" s="17"/>
      <c r="Q35" s="17" t="s">
        <v>32</v>
      </c>
      <c r="R35" s="17"/>
      <c r="S35" s="17"/>
      <c r="T35" s="17" t="s">
        <v>33</v>
      </c>
      <c r="U35" s="17"/>
      <c r="V35" s="17"/>
      <c r="W35" s="17"/>
      <c r="X35" s="17"/>
      <c r="Y35" s="18" t="s">
        <v>79</v>
      </c>
      <c r="Z35" s="18"/>
    </row>
    <row r="36" spans="1:26" s="1" customFormat="1" ht="13.5" customHeight="1">
      <c r="A36" s="19" t="s">
        <v>80</v>
      </c>
      <c r="B36" s="19"/>
      <c r="C36" s="19"/>
      <c r="D36" s="19"/>
      <c r="E36" s="19"/>
      <c r="F36" s="19"/>
      <c r="G36" s="19"/>
      <c r="H36" s="19"/>
      <c r="I36" s="20" t="s">
        <v>81</v>
      </c>
      <c r="J36" s="20"/>
      <c r="K36" s="20"/>
      <c r="L36" s="20" t="s">
        <v>36</v>
      </c>
      <c r="M36" s="20"/>
      <c r="N36" s="20"/>
      <c r="O36" s="29" t="s">
        <v>36</v>
      </c>
      <c r="P36" s="29"/>
      <c r="Q36" s="21">
        <f>62519753.74</f>
        <v>62519753.74</v>
      </c>
      <c r="R36" s="21"/>
      <c r="S36" s="21"/>
      <c r="T36" s="21">
        <f>27354704.05</f>
        <v>27354704.05</v>
      </c>
      <c r="U36" s="21"/>
      <c r="V36" s="21"/>
      <c r="W36" s="21"/>
      <c r="X36" s="21"/>
      <c r="Y36" s="22">
        <f>35165049.69</f>
        <v>35165049.69</v>
      </c>
      <c r="Z36" s="22"/>
    </row>
    <row r="37" spans="1:26" s="1" customFormat="1" ht="13.5" customHeight="1">
      <c r="A37" s="30" t="s">
        <v>82</v>
      </c>
      <c r="B37" s="30"/>
      <c r="C37" s="30"/>
      <c r="D37" s="30"/>
      <c r="E37" s="30"/>
      <c r="F37" s="30"/>
      <c r="G37" s="30"/>
      <c r="H37" s="30"/>
      <c r="I37" s="31" t="s">
        <v>81</v>
      </c>
      <c r="J37" s="31"/>
      <c r="K37" s="31"/>
      <c r="L37" s="31" t="s">
        <v>83</v>
      </c>
      <c r="M37" s="31"/>
      <c r="N37" s="31"/>
      <c r="O37" s="32" t="s">
        <v>84</v>
      </c>
      <c r="P37" s="32"/>
      <c r="Q37" s="33">
        <f>1071600</f>
        <v>1071600</v>
      </c>
      <c r="R37" s="33"/>
      <c r="S37" s="33"/>
      <c r="T37" s="33">
        <f>1068531.31</f>
        <v>1068531.31</v>
      </c>
      <c r="U37" s="33"/>
      <c r="V37" s="33"/>
      <c r="W37" s="33"/>
      <c r="X37" s="33"/>
      <c r="Y37" s="34">
        <f>3068.69</f>
        <v>3068.69</v>
      </c>
      <c r="Z37" s="34"/>
    </row>
    <row r="38" spans="1:26" s="1" customFormat="1" ht="13.5" customHeight="1">
      <c r="A38" s="30" t="s">
        <v>85</v>
      </c>
      <c r="B38" s="30"/>
      <c r="C38" s="30"/>
      <c r="D38" s="30"/>
      <c r="E38" s="30"/>
      <c r="F38" s="30"/>
      <c r="G38" s="30"/>
      <c r="H38" s="30"/>
      <c r="I38" s="31" t="s">
        <v>81</v>
      </c>
      <c r="J38" s="31"/>
      <c r="K38" s="31"/>
      <c r="L38" s="31" t="s">
        <v>86</v>
      </c>
      <c r="M38" s="31"/>
      <c r="N38" s="31"/>
      <c r="O38" s="32" t="s">
        <v>87</v>
      </c>
      <c r="P38" s="32"/>
      <c r="Q38" s="33">
        <f>258600</f>
        <v>258600</v>
      </c>
      <c r="R38" s="33"/>
      <c r="S38" s="33"/>
      <c r="T38" s="33">
        <f>258517</f>
        <v>258517</v>
      </c>
      <c r="U38" s="33"/>
      <c r="V38" s="33"/>
      <c r="W38" s="33"/>
      <c r="X38" s="33"/>
      <c r="Y38" s="34">
        <f>83</f>
        <v>83</v>
      </c>
      <c r="Z38" s="34"/>
    </row>
    <row r="39" spans="1:26" s="1" customFormat="1" ht="13.5" customHeight="1">
      <c r="A39" s="30" t="s">
        <v>82</v>
      </c>
      <c r="B39" s="30"/>
      <c r="C39" s="30"/>
      <c r="D39" s="30"/>
      <c r="E39" s="30"/>
      <c r="F39" s="30"/>
      <c r="G39" s="30"/>
      <c r="H39" s="30"/>
      <c r="I39" s="31" t="s">
        <v>81</v>
      </c>
      <c r="J39" s="31"/>
      <c r="K39" s="31"/>
      <c r="L39" s="31" t="s">
        <v>88</v>
      </c>
      <c r="M39" s="31"/>
      <c r="N39" s="31"/>
      <c r="O39" s="32" t="s">
        <v>84</v>
      </c>
      <c r="P39" s="32"/>
      <c r="Q39" s="33">
        <f>7000000</f>
        <v>7000000</v>
      </c>
      <c r="R39" s="33"/>
      <c r="S39" s="33"/>
      <c r="T39" s="33">
        <f>4194277.61</f>
        <v>4194277.61</v>
      </c>
      <c r="U39" s="33"/>
      <c r="V39" s="33"/>
      <c r="W39" s="33"/>
      <c r="X39" s="33"/>
      <c r="Y39" s="34">
        <f>2805722.39</f>
        <v>2805722.39</v>
      </c>
      <c r="Z39" s="34"/>
    </row>
    <row r="40" spans="1:26" s="1" customFormat="1" ht="13.5" customHeight="1">
      <c r="A40" s="30" t="s">
        <v>89</v>
      </c>
      <c r="B40" s="30"/>
      <c r="C40" s="30"/>
      <c r="D40" s="30"/>
      <c r="E40" s="30"/>
      <c r="F40" s="30"/>
      <c r="G40" s="30"/>
      <c r="H40" s="30"/>
      <c r="I40" s="31" t="s">
        <v>81</v>
      </c>
      <c r="J40" s="31"/>
      <c r="K40" s="31"/>
      <c r="L40" s="31" t="s">
        <v>90</v>
      </c>
      <c r="M40" s="31"/>
      <c r="N40" s="31"/>
      <c r="O40" s="32" t="s">
        <v>91</v>
      </c>
      <c r="P40" s="32"/>
      <c r="Q40" s="33">
        <f>66500</f>
        <v>66500</v>
      </c>
      <c r="R40" s="33"/>
      <c r="S40" s="33"/>
      <c r="T40" s="33">
        <f>2277</f>
        <v>2277</v>
      </c>
      <c r="U40" s="33"/>
      <c r="V40" s="33"/>
      <c r="W40" s="33"/>
      <c r="X40" s="33"/>
      <c r="Y40" s="34">
        <f>64223</f>
        <v>64223</v>
      </c>
      <c r="Z40" s="34"/>
    </row>
    <row r="41" spans="1:26" s="1" customFormat="1" ht="13.5" customHeight="1">
      <c r="A41" s="30" t="s">
        <v>92</v>
      </c>
      <c r="B41" s="30"/>
      <c r="C41" s="30"/>
      <c r="D41" s="30"/>
      <c r="E41" s="30"/>
      <c r="F41" s="30"/>
      <c r="G41" s="30"/>
      <c r="H41" s="30"/>
      <c r="I41" s="31" t="s">
        <v>81</v>
      </c>
      <c r="J41" s="31"/>
      <c r="K41" s="31"/>
      <c r="L41" s="31" t="s">
        <v>90</v>
      </c>
      <c r="M41" s="31"/>
      <c r="N41" s="31"/>
      <c r="O41" s="32" t="s">
        <v>93</v>
      </c>
      <c r="P41" s="32"/>
      <c r="Q41" s="33">
        <f>0</f>
        <v>0</v>
      </c>
      <c r="R41" s="33"/>
      <c r="S41" s="33"/>
      <c r="T41" s="35" t="s">
        <v>53</v>
      </c>
      <c r="U41" s="35"/>
      <c r="V41" s="35"/>
      <c r="W41" s="35"/>
      <c r="X41" s="35"/>
      <c r="Y41" s="34">
        <f>0</f>
        <v>0</v>
      </c>
      <c r="Z41" s="34"/>
    </row>
    <row r="42" spans="1:26" s="1" customFormat="1" ht="13.5" customHeight="1">
      <c r="A42" s="30" t="s">
        <v>94</v>
      </c>
      <c r="B42" s="30"/>
      <c r="C42" s="30"/>
      <c r="D42" s="30"/>
      <c r="E42" s="30"/>
      <c r="F42" s="30"/>
      <c r="G42" s="30"/>
      <c r="H42" s="30"/>
      <c r="I42" s="31" t="s">
        <v>81</v>
      </c>
      <c r="J42" s="31"/>
      <c r="K42" s="31"/>
      <c r="L42" s="31" t="s">
        <v>90</v>
      </c>
      <c r="M42" s="31"/>
      <c r="N42" s="31"/>
      <c r="O42" s="32" t="s">
        <v>95</v>
      </c>
      <c r="P42" s="32"/>
      <c r="Q42" s="33">
        <f>0</f>
        <v>0</v>
      </c>
      <c r="R42" s="33"/>
      <c r="S42" s="33"/>
      <c r="T42" s="35" t="s">
        <v>53</v>
      </c>
      <c r="U42" s="35"/>
      <c r="V42" s="35"/>
      <c r="W42" s="35"/>
      <c r="X42" s="35"/>
      <c r="Y42" s="34">
        <f>0</f>
        <v>0</v>
      </c>
      <c r="Z42" s="34"/>
    </row>
    <row r="43" spans="1:26" s="1" customFormat="1" ht="13.5" customHeight="1">
      <c r="A43" s="30" t="s">
        <v>85</v>
      </c>
      <c r="B43" s="30"/>
      <c r="C43" s="30"/>
      <c r="D43" s="30"/>
      <c r="E43" s="30"/>
      <c r="F43" s="30"/>
      <c r="G43" s="30"/>
      <c r="H43" s="30"/>
      <c r="I43" s="31" t="s">
        <v>81</v>
      </c>
      <c r="J43" s="31"/>
      <c r="K43" s="31"/>
      <c r="L43" s="31" t="s">
        <v>96</v>
      </c>
      <c r="M43" s="31"/>
      <c r="N43" s="31"/>
      <c r="O43" s="32" t="s">
        <v>87</v>
      </c>
      <c r="P43" s="32"/>
      <c r="Q43" s="33">
        <f>2000000</f>
        <v>2000000</v>
      </c>
      <c r="R43" s="33"/>
      <c r="S43" s="33"/>
      <c r="T43" s="33">
        <f>1138968</f>
        <v>1138968</v>
      </c>
      <c r="U43" s="33"/>
      <c r="V43" s="33"/>
      <c r="W43" s="33"/>
      <c r="X43" s="33"/>
      <c r="Y43" s="34">
        <f>861032</f>
        <v>861032</v>
      </c>
      <c r="Z43" s="34"/>
    </row>
    <row r="44" spans="1:26" s="1" customFormat="1" ht="13.5" customHeight="1">
      <c r="A44" s="30" t="s">
        <v>97</v>
      </c>
      <c r="B44" s="30"/>
      <c r="C44" s="30"/>
      <c r="D44" s="30"/>
      <c r="E44" s="30"/>
      <c r="F44" s="30"/>
      <c r="G44" s="30"/>
      <c r="H44" s="30"/>
      <c r="I44" s="31" t="s">
        <v>81</v>
      </c>
      <c r="J44" s="31"/>
      <c r="K44" s="31"/>
      <c r="L44" s="31" t="s">
        <v>98</v>
      </c>
      <c r="M44" s="31"/>
      <c r="N44" s="31"/>
      <c r="O44" s="32" t="s">
        <v>99</v>
      </c>
      <c r="P44" s="32"/>
      <c r="Q44" s="33">
        <f>425894</f>
        <v>425894</v>
      </c>
      <c r="R44" s="33"/>
      <c r="S44" s="33"/>
      <c r="T44" s="33">
        <f>212947</f>
        <v>212947</v>
      </c>
      <c r="U44" s="33"/>
      <c r="V44" s="33"/>
      <c r="W44" s="33"/>
      <c r="X44" s="33"/>
      <c r="Y44" s="34">
        <f>212947</f>
        <v>212947</v>
      </c>
      <c r="Z44" s="34"/>
    </row>
    <row r="45" spans="1:26" s="1" customFormat="1" ht="13.5" customHeight="1">
      <c r="A45" s="30" t="s">
        <v>100</v>
      </c>
      <c r="B45" s="30"/>
      <c r="C45" s="30"/>
      <c r="D45" s="30"/>
      <c r="E45" s="30"/>
      <c r="F45" s="30"/>
      <c r="G45" s="30"/>
      <c r="H45" s="30"/>
      <c r="I45" s="31" t="s">
        <v>81</v>
      </c>
      <c r="J45" s="31"/>
      <c r="K45" s="31"/>
      <c r="L45" s="31" t="s">
        <v>101</v>
      </c>
      <c r="M45" s="31"/>
      <c r="N45" s="31"/>
      <c r="O45" s="32" t="s">
        <v>102</v>
      </c>
      <c r="P45" s="32"/>
      <c r="Q45" s="33">
        <f>189800</f>
        <v>189800</v>
      </c>
      <c r="R45" s="33"/>
      <c r="S45" s="33"/>
      <c r="T45" s="35" t="s">
        <v>53</v>
      </c>
      <c r="U45" s="35"/>
      <c r="V45" s="35"/>
      <c r="W45" s="35"/>
      <c r="X45" s="35"/>
      <c r="Y45" s="34">
        <f>189800</f>
        <v>189800</v>
      </c>
      <c r="Z45" s="34"/>
    </row>
    <row r="46" spans="1:26" s="1" customFormat="1" ht="13.5" customHeight="1">
      <c r="A46" s="30" t="s">
        <v>100</v>
      </c>
      <c r="B46" s="30"/>
      <c r="C46" s="30"/>
      <c r="D46" s="30"/>
      <c r="E46" s="30"/>
      <c r="F46" s="30"/>
      <c r="G46" s="30"/>
      <c r="H46" s="30"/>
      <c r="I46" s="31" t="s">
        <v>81</v>
      </c>
      <c r="J46" s="31"/>
      <c r="K46" s="31"/>
      <c r="L46" s="31" t="s">
        <v>103</v>
      </c>
      <c r="M46" s="31"/>
      <c r="N46" s="31"/>
      <c r="O46" s="32" t="s">
        <v>102</v>
      </c>
      <c r="P46" s="32"/>
      <c r="Q46" s="33">
        <f>100000</f>
        <v>100000</v>
      </c>
      <c r="R46" s="33"/>
      <c r="S46" s="33"/>
      <c r="T46" s="35" t="s">
        <v>53</v>
      </c>
      <c r="U46" s="35"/>
      <c r="V46" s="35"/>
      <c r="W46" s="35"/>
      <c r="X46" s="35"/>
      <c r="Y46" s="34">
        <f>100000</f>
        <v>100000</v>
      </c>
      <c r="Z46" s="34"/>
    </row>
    <row r="47" spans="1:26" s="1" customFormat="1" ht="13.5" customHeight="1">
      <c r="A47" s="30" t="s">
        <v>82</v>
      </c>
      <c r="B47" s="30"/>
      <c r="C47" s="30"/>
      <c r="D47" s="30"/>
      <c r="E47" s="30"/>
      <c r="F47" s="30"/>
      <c r="G47" s="30"/>
      <c r="H47" s="30"/>
      <c r="I47" s="31" t="s">
        <v>81</v>
      </c>
      <c r="J47" s="31"/>
      <c r="K47" s="31"/>
      <c r="L47" s="31" t="s">
        <v>104</v>
      </c>
      <c r="M47" s="31"/>
      <c r="N47" s="31"/>
      <c r="O47" s="32" t="s">
        <v>84</v>
      </c>
      <c r="P47" s="32"/>
      <c r="Q47" s="33">
        <f>3095300</f>
        <v>3095300</v>
      </c>
      <c r="R47" s="33"/>
      <c r="S47" s="33"/>
      <c r="T47" s="33">
        <f>1607103.41</f>
        <v>1607103.41</v>
      </c>
      <c r="U47" s="33"/>
      <c r="V47" s="33"/>
      <c r="W47" s="33"/>
      <c r="X47" s="33"/>
      <c r="Y47" s="34">
        <f>1488196.59</f>
        <v>1488196.59</v>
      </c>
      <c r="Z47" s="34"/>
    </row>
    <row r="48" spans="1:26" s="1" customFormat="1" ht="13.5" customHeight="1">
      <c r="A48" s="30" t="s">
        <v>89</v>
      </c>
      <c r="B48" s="30"/>
      <c r="C48" s="30"/>
      <c r="D48" s="30"/>
      <c r="E48" s="30"/>
      <c r="F48" s="30"/>
      <c r="G48" s="30"/>
      <c r="H48" s="30"/>
      <c r="I48" s="31" t="s">
        <v>81</v>
      </c>
      <c r="J48" s="31"/>
      <c r="K48" s="31"/>
      <c r="L48" s="31" t="s">
        <v>105</v>
      </c>
      <c r="M48" s="31"/>
      <c r="N48" s="31"/>
      <c r="O48" s="32" t="s">
        <v>91</v>
      </c>
      <c r="P48" s="32"/>
      <c r="Q48" s="33">
        <f>145600</f>
        <v>145600</v>
      </c>
      <c r="R48" s="33"/>
      <c r="S48" s="33"/>
      <c r="T48" s="33">
        <f>12496.9</f>
        <v>12496.9</v>
      </c>
      <c r="U48" s="33"/>
      <c r="V48" s="33"/>
      <c r="W48" s="33"/>
      <c r="X48" s="33"/>
      <c r="Y48" s="34">
        <f>133103.1</f>
        <v>133103.1</v>
      </c>
      <c r="Z48" s="34"/>
    </row>
    <row r="49" spans="1:26" s="1" customFormat="1" ht="13.5" customHeight="1">
      <c r="A49" s="30" t="s">
        <v>85</v>
      </c>
      <c r="B49" s="30"/>
      <c r="C49" s="30"/>
      <c r="D49" s="30"/>
      <c r="E49" s="30"/>
      <c r="F49" s="30"/>
      <c r="G49" s="30"/>
      <c r="H49" s="30"/>
      <c r="I49" s="31" t="s">
        <v>81</v>
      </c>
      <c r="J49" s="31"/>
      <c r="K49" s="31"/>
      <c r="L49" s="31" t="s">
        <v>106</v>
      </c>
      <c r="M49" s="31"/>
      <c r="N49" s="31"/>
      <c r="O49" s="32" t="s">
        <v>87</v>
      </c>
      <c r="P49" s="32"/>
      <c r="Q49" s="33">
        <f>956400</f>
        <v>956400</v>
      </c>
      <c r="R49" s="33"/>
      <c r="S49" s="33"/>
      <c r="T49" s="33">
        <f>507013.91</f>
        <v>507013.91</v>
      </c>
      <c r="U49" s="33"/>
      <c r="V49" s="33"/>
      <c r="W49" s="33"/>
      <c r="X49" s="33"/>
      <c r="Y49" s="34">
        <f>449386.09</f>
        <v>449386.09</v>
      </c>
      <c r="Z49" s="34"/>
    </row>
    <row r="50" spans="1:26" s="1" customFormat="1" ht="13.5" customHeight="1">
      <c r="A50" s="30" t="s">
        <v>107</v>
      </c>
      <c r="B50" s="30"/>
      <c r="C50" s="30"/>
      <c r="D50" s="30"/>
      <c r="E50" s="30"/>
      <c r="F50" s="30"/>
      <c r="G50" s="30"/>
      <c r="H50" s="30"/>
      <c r="I50" s="31" t="s">
        <v>81</v>
      </c>
      <c r="J50" s="31"/>
      <c r="K50" s="31"/>
      <c r="L50" s="31" t="s">
        <v>108</v>
      </c>
      <c r="M50" s="31"/>
      <c r="N50" s="31"/>
      <c r="O50" s="32" t="s">
        <v>109</v>
      </c>
      <c r="P50" s="32"/>
      <c r="Q50" s="33">
        <f>300000</f>
        <v>300000</v>
      </c>
      <c r="R50" s="33"/>
      <c r="S50" s="33"/>
      <c r="T50" s="33">
        <f>164529.19</f>
        <v>164529.19</v>
      </c>
      <c r="U50" s="33"/>
      <c r="V50" s="33"/>
      <c r="W50" s="33"/>
      <c r="X50" s="33"/>
      <c r="Y50" s="34">
        <f>135470.81</f>
        <v>135470.81</v>
      </c>
      <c r="Z50" s="34"/>
    </row>
    <row r="51" spans="1:26" s="1" customFormat="1" ht="13.5" customHeight="1">
      <c r="A51" s="30" t="s">
        <v>107</v>
      </c>
      <c r="B51" s="30"/>
      <c r="C51" s="30"/>
      <c r="D51" s="30"/>
      <c r="E51" s="30"/>
      <c r="F51" s="30"/>
      <c r="G51" s="30"/>
      <c r="H51" s="30"/>
      <c r="I51" s="31" t="s">
        <v>81</v>
      </c>
      <c r="J51" s="31"/>
      <c r="K51" s="31"/>
      <c r="L51" s="31" t="s">
        <v>110</v>
      </c>
      <c r="M51" s="31"/>
      <c r="N51" s="31"/>
      <c r="O51" s="32" t="s">
        <v>109</v>
      </c>
      <c r="P51" s="32"/>
      <c r="Q51" s="33">
        <f>20000</f>
        <v>20000</v>
      </c>
      <c r="R51" s="33"/>
      <c r="S51" s="33"/>
      <c r="T51" s="33">
        <f>16000</f>
        <v>16000</v>
      </c>
      <c r="U51" s="33"/>
      <c r="V51" s="33"/>
      <c r="W51" s="33"/>
      <c r="X51" s="33"/>
      <c r="Y51" s="34">
        <f>4000</f>
        <v>4000</v>
      </c>
      <c r="Z51" s="34"/>
    </row>
    <row r="52" spans="1:26" s="1" customFormat="1" ht="13.5" customHeight="1">
      <c r="A52" s="30" t="s">
        <v>92</v>
      </c>
      <c r="B52" s="30"/>
      <c r="C52" s="30"/>
      <c r="D52" s="30"/>
      <c r="E52" s="30"/>
      <c r="F52" s="30"/>
      <c r="G52" s="30"/>
      <c r="H52" s="30"/>
      <c r="I52" s="31" t="s">
        <v>81</v>
      </c>
      <c r="J52" s="31"/>
      <c r="K52" s="31"/>
      <c r="L52" s="31" t="s">
        <v>110</v>
      </c>
      <c r="M52" s="31"/>
      <c r="N52" s="31"/>
      <c r="O52" s="32" t="s">
        <v>93</v>
      </c>
      <c r="P52" s="32"/>
      <c r="Q52" s="33">
        <f>80000</f>
        <v>80000</v>
      </c>
      <c r="R52" s="33"/>
      <c r="S52" s="33"/>
      <c r="T52" s="33">
        <f>22600</f>
        <v>22600</v>
      </c>
      <c r="U52" s="33"/>
      <c r="V52" s="33"/>
      <c r="W52" s="33"/>
      <c r="X52" s="33"/>
      <c r="Y52" s="34">
        <f>57400</f>
        <v>57400</v>
      </c>
      <c r="Z52" s="34"/>
    </row>
    <row r="53" spans="1:26" s="1" customFormat="1" ht="13.5" customHeight="1">
      <c r="A53" s="30" t="s">
        <v>111</v>
      </c>
      <c r="B53" s="30"/>
      <c r="C53" s="30"/>
      <c r="D53" s="30"/>
      <c r="E53" s="30"/>
      <c r="F53" s="30"/>
      <c r="G53" s="30"/>
      <c r="H53" s="30"/>
      <c r="I53" s="31" t="s">
        <v>81</v>
      </c>
      <c r="J53" s="31"/>
      <c r="K53" s="31"/>
      <c r="L53" s="31" t="s">
        <v>110</v>
      </c>
      <c r="M53" s="31"/>
      <c r="N53" s="31"/>
      <c r="O53" s="32" t="s">
        <v>112</v>
      </c>
      <c r="P53" s="32"/>
      <c r="Q53" s="33">
        <f>1400000</f>
        <v>1400000</v>
      </c>
      <c r="R53" s="33"/>
      <c r="S53" s="33"/>
      <c r="T53" s="33">
        <f>666944.09</f>
        <v>666944.09</v>
      </c>
      <c r="U53" s="33"/>
      <c r="V53" s="33"/>
      <c r="W53" s="33"/>
      <c r="X53" s="33"/>
      <c r="Y53" s="34">
        <f>733055.91</f>
        <v>733055.91</v>
      </c>
      <c r="Z53" s="34"/>
    </row>
    <row r="54" spans="1:26" s="1" customFormat="1" ht="13.5" customHeight="1">
      <c r="A54" s="30" t="s">
        <v>113</v>
      </c>
      <c r="B54" s="30"/>
      <c r="C54" s="30"/>
      <c r="D54" s="30"/>
      <c r="E54" s="30"/>
      <c r="F54" s="30"/>
      <c r="G54" s="30"/>
      <c r="H54" s="30"/>
      <c r="I54" s="31" t="s">
        <v>81</v>
      </c>
      <c r="J54" s="31"/>
      <c r="K54" s="31"/>
      <c r="L54" s="31" t="s">
        <v>110</v>
      </c>
      <c r="M54" s="31"/>
      <c r="N54" s="31"/>
      <c r="O54" s="32" t="s">
        <v>114</v>
      </c>
      <c r="P54" s="32"/>
      <c r="Q54" s="33">
        <f>120000</f>
        <v>120000</v>
      </c>
      <c r="R54" s="33"/>
      <c r="S54" s="33"/>
      <c r="T54" s="33">
        <f>50000</f>
        <v>50000</v>
      </c>
      <c r="U54" s="33"/>
      <c r="V54" s="33"/>
      <c r="W54" s="33"/>
      <c r="X54" s="33"/>
      <c r="Y54" s="34">
        <f>70000</f>
        <v>70000</v>
      </c>
      <c r="Z54" s="34"/>
    </row>
    <row r="55" spans="1:26" s="1" customFormat="1" ht="13.5" customHeight="1">
      <c r="A55" s="30" t="s">
        <v>115</v>
      </c>
      <c r="B55" s="30"/>
      <c r="C55" s="30"/>
      <c r="D55" s="30"/>
      <c r="E55" s="30"/>
      <c r="F55" s="30"/>
      <c r="G55" s="30"/>
      <c r="H55" s="30"/>
      <c r="I55" s="31" t="s">
        <v>81</v>
      </c>
      <c r="J55" s="31"/>
      <c r="K55" s="31"/>
      <c r="L55" s="31" t="s">
        <v>110</v>
      </c>
      <c r="M55" s="31"/>
      <c r="N55" s="31"/>
      <c r="O55" s="32" t="s">
        <v>116</v>
      </c>
      <c r="P55" s="32"/>
      <c r="Q55" s="33">
        <f>350000</f>
        <v>350000</v>
      </c>
      <c r="R55" s="33"/>
      <c r="S55" s="33"/>
      <c r="T55" s="33">
        <f>128493.13</f>
        <v>128493.13</v>
      </c>
      <c r="U55" s="33"/>
      <c r="V55" s="33"/>
      <c r="W55" s="33"/>
      <c r="X55" s="33"/>
      <c r="Y55" s="34">
        <f>221506.87</f>
        <v>221506.87</v>
      </c>
      <c r="Z55" s="34"/>
    </row>
    <row r="56" spans="1:26" s="1" customFormat="1" ht="13.5" customHeight="1">
      <c r="A56" s="30" t="s">
        <v>94</v>
      </c>
      <c r="B56" s="30"/>
      <c r="C56" s="30"/>
      <c r="D56" s="30"/>
      <c r="E56" s="30"/>
      <c r="F56" s="30"/>
      <c r="G56" s="30"/>
      <c r="H56" s="30"/>
      <c r="I56" s="31" t="s">
        <v>81</v>
      </c>
      <c r="J56" s="31"/>
      <c r="K56" s="31"/>
      <c r="L56" s="31" t="s">
        <v>110</v>
      </c>
      <c r="M56" s="31"/>
      <c r="N56" s="31"/>
      <c r="O56" s="32" t="s">
        <v>95</v>
      </c>
      <c r="P56" s="32"/>
      <c r="Q56" s="33">
        <f>350000</f>
        <v>350000</v>
      </c>
      <c r="R56" s="33"/>
      <c r="S56" s="33"/>
      <c r="T56" s="33">
        <f>151510.9</f>
        <v>151510.9</v>
      </c>
      <c r="U56" s="33"/>
      <c r="V56" s="33"/>
      <c r="W56" s="33"/>
      <c r="X56" s="33"/>
      <c r="Y56" s="34">
        <f>198489.1</f>
        <v>198489.1</v>
      </c>
      <c r="Z56" s="34"/>
    </row>
    <row r="57" spans="1:26" s="1" customFormat="1" ht="13.5" customHeight="1">
      <c r="A57" s="30" t="s">
        <v>100</v>
      </c>
      <c r="B57" s="30"/>
      <c r="C57" s="30"/>
      <c r="D57" s="30"/>
      <c r="E57" s="30"/>
      <c r="F57" s="30"/>
      <c r="G57" s="30"/>
      <c r="H57" s="30"/>
      <c r="I57" s="31" t="s">
        <v>81</v>
      </c>
      <c r="J57" s="31"/>
      <c r="K57" s="31"/>
      <c r="L57" s="31" t="s">
        <v>110</v>
      </c>
      <c r="M57" s="31"/>
      <c r="N57" s="31"/>
      <c r="O57" s="32" t="s">
        <v>102</v>
      </c>
      <c r="P57" s="32"/>
      <c r="Q57" s="33">
        <f>6500</f>
        <v>6500</v>
      </c>
      <c r="R57" s="33"/>
      <c r="S57" s="33"/>
      <c r="T57" s="33">
        <f>4776.64</f>
        <v>4776.64</v>
      </c>
      <c r="U57" s="33"/>
      <c r="V57" s="33"/>
      <c r="W57" s="33"/>
      <c r="X57" s="33"/>
      <c r="Y57" s="34">
        <f>1723.36</f>
        <v>1723.36</v>
      </c>
      <c r="Z57" s="34"/>
    </row>
    <row r="58" spans="1:26" s="1" customFormat="1" ht="13.5" customHeight="1">
      <c r="A58" s="30" t="s">
        <v>117</v>
      </c>
      <c r="B58" s="30"/>
      <c r="C58" s="30"/>
      <c r="D58" s="30"/>
      <c r="E58" s="30"/>
      <c r="F58" s="30"/>
      <c r="G58" s="30"/>
      <c r="H58" s="30"/>
      <c r="I58" s="31" t="s">
        <v>81</v>
      </c>
      <c r="J58" s="31"/>
      <c r="K58" s="31"/>
      <c r="L58" s="31" t="s">
        <v>110</v>
      </c>
      <c r="M58" s="31"/>
      <c r="N58" s="31"/>
      <c r="O58" s="32" t="s">
        <v>118</v>
      </c>
      <c r="P58" s="32"/>
      <c r="Q58" s="33">
        <f>423000</f>
        <v>423000</v>
      </c>
      <c r="R58" s="33"/>
      <c r="S58" s="33"/>
      <c r="T58" s="33">
        <f>246773.22</f>
        <v>246773.22</v>
      </c>
      <c r="U58" s="33"/>
      <c r="V58" s="33"/>
      <c r="W58" s="33"/>
      <c r="X58" s="33"/>
      <c r="Y58" s="34">
        <f>176226.78</f>
        <v>176226.78</v>
      </c>
      <c r="Z58" s="34"/>
    </row>
    <row r="59" spans="1:26" s="1" customFormat="1" ht="13.5" customHeight="1">
      <c r="A59" s="30" t="s">
        <v>100</v>
      </c>
      <c r="B59" s="30"/>
      <c r="C59" s="30"/>
      <c r="D59" s="30"/>
      <c r="E59" s="30"/>
      <c r="F59" s="30"/>
      <c r="G59" s="30"/>
      <c r="H59" s="30"/>
      <c r="I59" s="31" t="s">
        <v>81</v>
      </c>
      <c r="J59" s="31"/>
      <c r="K59" s="31"/>
      <c r="L59" s="31" t="s">
        <v>119</v>
      </c>
      <c r="M59" s="31"/>
      <c r="N59" s="31"/>
      <c r="O59" s="32" t="s">
        <v>102</v>
      </c>
      <c r="P59" s="32"/>
      <c r="Q59" s="33">
        <f>600000</f>
        <v>600000</v>
      </c>
      <c r="R59" s="33"/>
      <c r="S59" s="33"/>
      <c r="T59" s="33">
        <f>330282</f>
        <v>330282</v>
      </c>
      <c r="U59" s="33"/>
      <c r="V59" s="33"/>
      <c r="W59" s="33"/>
      <c r="X59" s="33"/>
      <c r="Y59" s="34">
        <f>269718</f>
        <v>269718</v>
      </c>
      <c r="Z59" s="34"/>
    </row>
    <row r="60" spans="1:26" s="1" customFormat="1" ht="13.5" customHeight="1">
      <c r="A60" s="30" t="s">
        <v>89</v>
      </c>
      <c r="B60" s="30"/>
      <c r="C60" s="30"/>
      <c r="D60" s="30"/>
      <c r="E60" s="30"/>
      <c r="F60" s="30"/>
      <c r="G60" s="30"/>
      <c r="H60" s="30"/>
      <c r="I60" s="31" t="s">
        <v>81</v>
      </c>
      <c r="J60" s="31"/>
      <c r="K60" s="31"/>
      <c r="L60" s="31" t="s">
        <v>120</v>
      </c>
      <c r="M60" s="31"/>
      <c r="N60" s="31"/>
      <c r="O60" s="32" t="s">
        <v>91</v>
      </c>
      <c r="P60" s="32"/>
      <c r="Q60" s="33">
        <f>400000</f>
        <v>400000</v>
      </c>
      <c r="R60" s="33"/>
      <c r="S60" s="33"/>
      <c r="T60" s="33">
        <f>11476</f>
        <v>11476</v>
      </c>
      <c r="U60" s="33"/>
      <c r="V60" s="33"/>
      <c r="W60" s="33"/>
      <c r="X60" s="33"/>
      <c r="Y60" s="34">
        <f>388524</f>
        <v>388524</v>
      </c>
      <c r="Z60" s="34"/>
    </row>
    <row r="61" spans="1:26" s="1" customFormat="1" ht="13.5" customHeight="1">
      <c r="A61" s="30" t="s">
        <v>115</v>
      </c>
      <c r="B61" s="30"/>
      <c r="C61" s="30"/>
      <c r="D61" s="30"/>
      <c r="E61" s="30"/>
      <c r="F61" s="30"/>
      <c r="G61" s="30"/>
      <c r="H61" s="30"/>
      <c r="I61" s="31" t="s">
        <v>81</v>
      </c>
      <c r="J61" s="31"/>
      <c r="K61" s="31"/>
      <c r="L61" s="31" t="s">
        <v>121</v>
      </c>
      <c r="M61" s="31"/>
      <c r="N61" s="31"/>
      <c r="O61" s="32" t="s">
        <v>116</v>
      </c>
      <c r="P61" s="32"/>
      <c r="Q61" s="33">
        <f>50000</f>
        <v>50000</v>
      </c>
      <c r="R61" s="33"/>
      <c r="S61" s="33"/>
      <c r="T61" s="33">
        <f>1531.64</f>
        <v>1531.64</v>
      </c>
      <c r="U61" s="33"/>
      <c r="V61" s="33"/>
      <c r="W61" s="33"/>
      <c r="X61" s="33"/>
      <c r="Y61" s="34">
        <f>48468.36</f>
        <v>48468.36</v>
      </c>
      <c r="Z61" s="34"/>
    </row>
    <row r="62" spans="1:26" s="1" customFormat="1" ht="13.5" customHeight="1">
      <c r="A62" s="30" t="s">
        <v>94</v>
      </c>
      <c r="B62" s="30"/>
      <c r="C62" s="30"/>
      <c r="D62" s="30"/>
      <c r="E62" s="30"/>
      <c r="F62" s="30"/>
      <c r="G62" s="30"/>
      <c r="H62" s="30"/>
      <c r="I62" s="31" t="s">
        <v>81</v>
      </c>
      <c r="J62" s="31"/>
      <c r="K62" s="31"/>
      <c r="L62" s="31" t="s">
        <v>121</v>
      </c>
      <c r="M62" s="31"/>
      <c r="N62" s="31"/>
      <c r="O62" s="32" t="s">
        <v>95</v>
      </c>
      <c r="P62" s="32"/>
      <c r="Q62" s="33">
        <f>50000</f>
        <v>50000</v>
      </c>
      <c r="R62" s="33"/>
      <c r="S62" s="33"/>
      <c r="T62" s="35" t="s">
        <v>53</v>
      </c>
      <c r="U62" s="35"/>
      <c r="V62" s="35"/>
      <c r="W62" s="35"/>
      <c r="X62" s="35"/>
      <c r="Y62" s="34">
        <f>50000</f>
        <v>50000</v>
      </c>
      <c r="Z62" s="34"/>
    </row>
    <row r="63" spans="1:26" s="1" customFormat="1" ht="13.5" customHeight="1">
      <c r="A63" s="30" t="s">
        <v>100</v>
      </c>
      <c r="B63" s="30"/>
      <c r="C63" s="30"/>
      <c r="D63" s="30"/>
      <c r="E63" s="30"/>
      <c r="F63" s="30"/>
      <c r="G63" s="30"/>
      <c r="H63" s="30"/>
      <c r="I63" s="31" t="s">
        <v>81</v>
      </c>
      <c r="J63" s="31"/>
      <c r="K63" s="31"/>
      <c r="L63" s="31" t="s">
        <v>121</v>
      </c>
      <c r="M63" s="31"/>
      <c r="N63" s="31"/>
      <c r="O63" s="32" t="s">
        <v>102</v>
      </c>
      <c r="P63" s="32"/>
      <c r="Q63" s="33">
        <f>200000</f>
        <v>200000</v>
      </c>
      <c r="R63" s="33"/>
      <c r="S63" s="33"/>
      <c r="T63" s="33">
        <f>144465.05</f>
        <v>144465.05</v>
      </c>
      <c r="U63" s="33"/>
      <c r="V63" s="33"/>
      <c r="W63" s="33"/>
      <c r="X63" s="33"/>
      <c r="Y63" s="34">
        <f>55534.95</f>
        <v>55534.95</v>
      </c>
      <c r="Z63" s="34"/>
    </row>
    <row r="64" spans="1:26" s="1" customFormat="1" ht="13.5" customHeight="1">
      <c r="A64" s="30" t="s">
        <v>117</v>
      </c>
      <c r="B64" s="30"/>
      <c r="C64" s="30"/>
      <c r="D64" s="30"/>
      <c r="E64" s="30"/>
      <c r="F64" s="30"/>
      <c r="G64" s="30"/>
      <c r="H64" s="30"/>
      <c r="I64" s="31" t="s">
        <v>81</v>
      </c>
      <c r="J64" s="31"/>
      <c r="K64" s="31"/>
      <c r="L64" s="31" t="s">
        <v>121</v>
      </c>
      <c r="M64" s="31"/>
      <c r="N64" s="31"/>
      <c r="O64" s="32" t="s">
        <v>118</v>
      </c>
      <c r="P64" s="32"/>
      <c r="Q64" s="33">
        <f>100000</f>
        <v>100000</v>
      </c>
      <c r="R64" s="33"/>
      <c r="S64" s="33"/>
      <c r="T64" s="33">
        <f>100000</f>
        <v>100000</v>
      </c>
      <c r="U64" s="33"/>
      <c r="V64" s="33"/>
      <c r="W64" s="33"/>
      <c r="X64" s="33"/>
      <c r="Y64" s="34">
        <f>0</f>
        <v>0</v>
      </c>
      <c r="Z64" s="34"/>
    </row>
    <row r="65" spans="1:26" s="1" customFormat="1" ht="13.5" customHeight="1">
      <c r="A65" s="30" t="s">
        <v>100</v>
      </c>
      <c r="B65" s="30"/>
      <c r="C65" s="30"/>
      <c r="D65" s="30"/>
      <c r="E65" s="30"/>
      <c r="F65" s="30"/>
      <c r="G65" s="30"/>
      <c r="H65" s="30"/>
      <c r="I65" s="31" t="s">
        <v>81</v>
      </c>
      <c r="J65" s="31"/>
      <c r="K65" s="31"/>
      <c r="L65" s="31" t="s">
        <v>122</v>
      </c>
      <c r="M65" s="31"/>
      <c r="N65" s="31"/>
      <c r="O65" s="32" t="s">
        <v>102</v>
      </c>
      <c r="P65" s="32"/>
      <c r="Q65" s="33">
        <f>100000</f>
        <v>100000</v>
      </c>
      <c r="R65" s="33"/>
      <c r="S65" s="33"/>
      <c r="T65" s="33">
        <f>80998</f>
        <v>80998</v>
      </c>
      <c r="U65" s="33"/>
      <c r="V65" s="33"/>
      <c r="W65" s="33"/>
      <c r="X65" s="33"/>
      <c r="Y65" s="34">
        <f>19002</f>
        <v>19002</v>
      </c>
      <c r="Z65" s="34"/>
    </row>
    <row r="66" spans="1:26" s="1" customFormat="1" ht="13.5" customHeight="1">
      <c r="A66" s="30" t="s">
        <v>82</v>
      </c>
      <c r="B66" s="30"/>
      <c r="C66" s="30"/>
      <c r="D66" s="30"/>
      <c r="E66" s="30"/>
      <c r="F66" s="30"/>
      <c r="G66" s="30"/>
      <c r="H66" s="30"/>
      <c r="I66" s="31" t="s">
        <v>81</v>
      </c>
      <c r="J66" s="31"/>
      <c r="K66" s="31"/>
      <c r="L66" s="31" t="s">
        <v>123</v>
      </c>
      <c r="M66" s="31"/>
      <c r="N66" s="31"/>
      <c r="O66" s="32" t="s">
        <v>84</v>
      </c>
      <c r="P66" s="32"/>
      <c r="Q66" s="33">
        <f>602800</f>
        <v>602800</v>
      </c>
      <c r="R66" s="33"/>
      <c r="S66" s="33"/>
      <c r="T66" s="33">
        <f>213542.26</f>
        <v>213542.26</v>
      </c>
      <c r="U66" s="33"/>
      <c r="V66" s="33"/>
      <c r="W66" s="33"/>
      <c r="X66" s="33"/>
      <c r="Y66" s="34">
        <f>389257.74</f>
        <v>389257.74</v>
      </c>
      <c r="Z66" s="34"/>
    </row>
    <row r="67" spans="1:26" s="1" customFormat="1" ht="13.5" customHeight="1">
      <c r="A67" s="30" t="s">
        <v>85</v>
      </c>
      <c r="B67" s="30"/>
      <c r="C67" s="30"/>
      <c r="D67" s="30"/>
      <c r="E67" s="30"/>
      <c r="F67" s="30"/>
      <c r="G67" s="30"/>
      <c r="H67" s="30"/>
      <c r="I67" s="31" t="s">
        <v>81</v>
      </c>
      <c r="J67" s="31"/>
      <c r="K67" s="31"/>
      <c r="L67" s="31" t="s">
        <v>124</v>
      </c>
      <c r="M67" s="31"/>
      <c r="N67" s="31"/>
      <c r="O67" s="32" t="s">
        <v>87</v>
      </c>
      <c r="P67" s="32"/>
      <c r="Q67" s="33">
        <f>182100</f>
        <v>182100</v>
      </c>
      <c r="R67" s="33"/>
      <c r="S67" s="33"/>
      <c r="T67" s="33">
        <f>36814</f>
        <v>36814</v>
      </c>
      <c r="U67" s="33"/>
      <c r="V67" s="33"/>
      <c r="W67" s="33"/>
      <c r="X67" s="33"/>
      <c r="Y67" s="34">
        <f>145286</f>
        <v>145286</v>
      </c>
      <c r="Z67" s="34"/>
    </row>
    <row r="68" spans="1:26" s="1" customFormat="1" ht="13.5" customHeight="1">
      <c r="A68" s="30" t="s">
        <v>82</v>
      </c>
      <c r="B68" s="30"/>
      <c r="C68" s="30"/>
      <c r="D68" s="30"/>
      <c r="E68" s="30"/>
      <c r="F68" s="30"/>
      <c r="G68" s="30"/>
      <c r="H68" s="30"/>
      <c r="I68" s="31" t="s">
        <v>81</v>
      </c>
      <c r="J68" s="31"/>
      <c r="K68" s="31"/>
      <c r="L68" s="31" t="s">
        <v>125</v>
      </c>
      <c r="M68" s="31"/>
      <c r="N68" s="31"/>
      <c r="O68" s="32" t="s">
        <v>84</v>
      </c>
      <c r="P68" s="32"/>
      <c r="Q68" s="33">
        <f>41500</f>
        <v>41500</v>
      </c>
      <c r="R68" s="33"/>
      <c r="S68" s="33"/>
      <c r="T68" s="33">
        <f>16230</f>
        <v>16230</v>
      </c>
      <c r="U68" s="33"/>
      <c r="V68" s="33"/>
      <c r="W68" s="33"/>
      <c r="X68" s="33"/>
      <c r="Y68" s="34">
        <f>25270</f>
        <v>25270</v>
      </c>
      <c r="Z68" s="34"/>
    </row>
    <row r="69" spans="1:26" s="1" customFormat="1" ht="13.5" customHeight="1">
      <c r="A69" s="30" t="s">
        <v>85</v>
      </c>
      <c r="B69" s="30"/>
      <c r="C69" s="30"/>
      <c r="D69" s="30"/>
      <c r="E69" s="30"/>
      <c r="F69" s="30"/>
      <c r="G69" s="30"/>
      <c r="H69" s="30"/>
      <c r="I69" s="31" t="s">
        <v>81</v>
      </c>
      <c r="J69" s="31"/>
      <c r="K69" s="31"/>
      <c r="L69" s="31" t="s">
        <v>126</v>
      </c>
      <c r="M69" s="31"/>
      <c r="N69" s="31"/>
      <c r="O69" s="32" t="s">
        <v>87</v>
      </c>
      <c r="P69" s="32"/>
      <c r="Q69" s="33">
        <f>12600</f>
        <v>12600</v>
      </c>
      <c r="R69" s="33"/>
      <c r="S69" s="33"/>
      <c r="T69" s="33">
        <f>5410</f>
        <v>5410</v>
      </c>
      <c r="U69" s="33"/>
      <c r="V69" s="33"/>
      <c r="W69" s="33"/>
      <c r="X69" s="33"/>
      <c r="Y69" s="34">
        <f>7190</f>
        <v>7190</v>
      </c>
      <c r="Z69" s="34"/>
    </row>
    <row r="70" spans="1:26" s="1" customFormat="1" ht="13.5" customHeight="1">
      <c r="A70" s="30" t="s">
        <v>82</v>
      </c>
      <c r="B70" s="30"/>
      <c r="C70" s="30"/>
      <c r="D70" s="30"/>
      <c r="E70" s="30"/>
      <c r="F70" s="30"/>
      <c r="G70" s="30"/>
      <c r="H70" s="30"/>
      <c r="I70" s="31" t="s">
        <v>81</v>
      </c>
      <c r="J70" s="31"/>
      <c r="K70" s="31"/>
      <c r="L70" s="31" t="s">
        <v>127</v>
      </c>
      <c r="M70" s="31"/>
      <c r="N70" s="31"/>
      <c r="O70" s="32" t="s">
        <v>84</v>
      </c>
      <c r="P70" s="32"/>
      <c r="Q70" s="33">
        <f>49100</f>
        <v>49100</v>
      </c>
      <c r="R70" s="33"/>
      <c r="S70" s="33"/>
      <c r="T70" s="33">
        <f>18000</f>
        <v>18000</v>
      </c>
      <c r="U70" s="33"/>
      <c r="V70" s="33"/>
      <c r="W70" s="33"/>
      <c r="X70" s="33"/>
      <c r="Y70" s="34">
        <f>31100</f>
        <v>31100</v>
      </c>
      <c r="Z70" s="34"/>
    </row>
    <row r="71" spans="1:26" s="1" customFormat="1" ht="13.5" customHeight="1">
      <c r="A71" s="30" t="s">
        <v>85</v>
      </c>
      <c r="B71" s="30"/>
      <c r="C71" s="30"/>
      <c r="D71" s="30"/>
      <c r="E71" s="30"/>
      <c r="F71" s="30"/>
      <c r="G71" s="30"/>
      <c r="H71" s="30"/>
      <c r="I71" s="31" t="s">
        <v>81</v>
      </c>
      <c r="J71" s="31"/>
      <c r="K71" s="31"/>
      <c r="L71" s="31" t="s">
        <v>128</v>
      </c>
      <c r="M71" s="31"/>
      <c r="N71" s="31"/>
      <c r="O71" s="32" t="s">
        <v>87</v>
      </c>
      <c r="P71" s="32"/>
      <c r="Q71" s="33">
        <f>14900</f>
        <v>14900</v>
      </c>
      <c r="R71" s="33"/>
      <c r="S71" s="33"/>
      <c r="T71" s="33">
        <f>8650</f>
        <v>8650</v>
      </c>
      <c r="U71" s="33"/>
      <c r="V71" s="33"/>
      <c r="W71" s="33"/>
      <c r="X71" s="33"/>
      <c r="Y71" s="34">
        <f>6250</f>
        <v>6250</v>
      </c>
      <c r="Z71" s="34"/>
    </row>
    <row r="72" spans="1:26" s="1" customFormat="1" ht="13.5" customHeight="1">
      <c r="A72" s="30" t="s">
        <v>100</v>
      </c>
      <c r="B72" s="30"/>
      <c r="C72" s="30"/>
      <c r="D72" s="30"/>
      <c r="E72" s="30"/>
      <c r="F72" s="30"/>
      <c r="G72" s="30"/>
      <c r="H72" s="30"/>
      <c r="I72" s="31" t="s">
        <v>81</v>
      </c>
      <c r="J72" s="31"/>
      <c r="K72" s="31"/>
      <c r="L72" s="31" t="s">
        <v>129</v>
      </c>
      <c r="M72" s="31"/>
      <c r="N72" s="31"/>
      <c r="O72" s="32" t="s">
        <v>102</v>
      </c>
      <c r="P72" s="32"/>
      <c r="Q72" s="33">
        <f>9690</f>
        <v>9690</v>
      </c>
      <c r="R72" s="33"/>
      <c r="S72" s="33"/>
      <c r="T72" s="35" t="s">
        <v>53</v>
      </c>
      <c r="U72" s="35"/>
      <c r="V72" s="35"/>
      <c r="W72" s="35"/>
      <c r="X72" s="35"/>
      <c r="Y72" s="34">
        <f>9690</f>
        <v>9690</v>
      </c>
      <c r="Z72" s="34"/>
    </row>
    <row r="73" spans="1:26" s="1" customFormat="1" ht="13.5" customHeight="1">
      <c r="A73" s="30" t="s">
        <v>100</v>
      </c>
      <c r="B73" s="30"/>
      <c r="C73" s="30"/>
      <c r="D73" s="30"/>
      <c r="E73" s="30"/>
      <c r="F73" s="30"/>
      <c r="G73" s="30"/>
      <c r="H73" s="30"/>
      <c r="I73" s="31" t="s">
        <v>81</v>
      </c>
      <c r="J73" s="31"/>
      <c r="K73" s="31"/>
      <c r="L73" s="31" t="s">
        <v>130</v>
      </c>
      <c r="M73" s="31"/>
      <c r="N73" s="31"/>
      <c r="O73" s="32" t="s">
        <v>102</v>
      </c>
      <c r="P73" s="32"/>
      <c r="Q73" s="33">
        <f>4210</f>
        <v>4210</v>
      </c>
      <c r="R73" s="33"/>
      <c r="S73" s="33"/>
      <c r="T73" s="35" t="s">
        <v>53</v>
      </c>
      <c r="U73" s="35"/>
      <c r="V73" s="35"/>
      <c r="W73" s="35"/>
      <c r="X73" s="35"/>
      <c r="Y73" s="34">
        <f>4210</f>
        <v>4210</v>
      </c>
      <c r="Z73" s="34"/>
    </row>
    <row r="74" spans="1:26" s="1" customFormat="1" ht="13.5" customHeight="1">
      <c r="A74" s="30" t="s">
        <v>94</v>
      </c>
      <c r="B74" s="30"/>
      <c r="C74" s="30"/>
      <c r="D74" s="30"/>
      <c r="E74" s="30"/>
      <c r="F74" s="30"/>
      <c r="G74" s="30"/>
      <c r="H74" s="30"/>
      <c r="I74" s="31" t="s">
        <v>81</v>
      </c>
      <c r="J74" s="31"/>
      <c r="K74" s="31"/>
      <c r="L74" s="31" t="s">
        <v>131</v>
      </c>
      <c r="M74" s="31"/>
      <c r="N74" s="31"/>
      <c r="O74" s="32" t="s">
        <v>95</v>
      </c>
      <c r="P74" s="32"/>
      <c r="Q74" s="33">
        <f>1511337</f>
        <v>1511337</v>
      </c>
      <c r="R74" s="33"/>
      <c r="S74" s="33"/>
      <c r="T74" s="33">
        <f>572482.91</f>
        <v>572482.91</v>
      </c>
      <c r="U74" s="33"/>
      <c r="V74" s="33"/>
      <c r="W74" s="33"/>
      <c r="X74" s="33"/>
      <c r="Y74" s="34">
        <f>938854.09</f>
        <v>938854.09</v>
      </c>
      <c r="Z74" s="34"/>
    </row>
    <row r="75" spans="1:26" s="1" customFormat="1" ht="24" customHeight="1">
      <c r="A75" s="30" t="s">
        <v>132</v>
      </c>
      <c r="B75" s="30"/>
      <c r="C75" s="30"/>
      <c r="D75" s="30"/>
      <c r="E75" s="30"/>
      <c r="F75" s="30"/>
      <c r="G75" s="30"/>
      <c r="H75" s="30"/>
      <c r="I75" s="31" t="s">
        <v>81</v>
      </c>
      <c r="J75" s="31"/>
      <c r="K75" s="31"/>
      <c r="L75" s="31" t="s">
        <v>133</v>
      </c>
      <c r="M75" s="31"/>
      <c r="N75" s="31"/>
      <c r="O75" s="32" t="s">
        <v>134</v>
      </c>
      <c r="P75" s="32"/>
      <c r="Q75" s="33">
        <f>381810</f>
        <v>381810</v>
      </c>
      <c r="R75" s="33"/>
      <c r="S75" s="33"/>
      <c r="T75" s="33">
        <f>166662</f>
        <v>166662</v>
      </c>
      <c r="U75" s="33"/>
      <c r="V75" s="33"/>
      <c r="W75" s="33"/>
      <c r="X75" s="33"/>
      <c r="Y75" s="34">
        <f>215148</f>
        <v>215148</v>
      </c>
      <c r="Z75" s="34"/>
    </row>
    <row r="76" spans="1:26" s="1" customFormat="1" ht="13.5" customHeight="1">
      <c r="A76" s="30" t="s">
        <v>115</v>
      </c>
      <c r="B76" s="30"/>
      <c r="C76" s="30"/>
      <c r="D76" s="30"/>
      <c r="E76" s="30"/>
      <c r="F76" s="30"/>
      <c r="G76" s="30"/>
      <c r="H76" s="30"/>
      <c r="I76" s="31" t="s">
        <v>81</v>
      </c>
      <c r="J76" s="31"/>
      <c r="K76" s="31"/>
      <c r="L76" s="31" t="s">
        <v>135</v>
      </c>
      <c r="M76" s="31"/>
      <c r="N76" s="31"/>
      <c r="O76" s="32" t="s">
        <v>116</v>
      </c>
      <c r="P76" s="32"/>
      <c r="Q76" s="33">
        <f>9697100</f>
        <v>9697100</v>
      </c>
      <c r="R76" s="33"/>
      <c r="S76" s="33"/>
      <c r="T76" s="33">
        <f>3528597.92</f>
        <v>3528597.92</v>
      </c>
      <c r="U76" s="33"/>
      <c r="V76" s="33"/>
      <c r="W76" s="33"/>
      <c r="X76" s="33"/>
      <c r="Y76" s="34">
        <f>6168502.08</f>
        <v>6168502.08</v>
      </c>
      <c r="Z76" s="34"/>
    </row>
    <row r="77" spans="1:26" s="1" customFormat="1" ht="13.5" customHeight="1">
      <c r="A77" s="30" t="s">
        <v>107</v>
      </c>
      <c r="B77" s="30"/>
      <c r="C77" s="30"/>
      <c r="D77" s="30"/>
      <c r="E77" s="30"/>
      <c r="F77" s="30"/>
      <c r="G77" s="30"/>
      <c r="H77" s="30"/>
      <c r="I77" s="31" t="s">
        <v>81</v>
      </c>
      <c r="J77" s="31"/>
      <c r="K77" s="31"/>
      <c r="L77" s="31" t="s">
        <v>136</v>
      </c>
      <c r="M77" s="31"/>
      <c r="N77" s="31"/>
      <c r="O77" s="32" t="s">
        <v>109</v>
      </c>
      <c r="P77" s="32"/>
      <c r="Q77" s="33">
        <f>10000</f>
        <v>10000</v>
      </c>
      <c r="R77" s="33"/>
      <c r="S77" s="33"/>
      <c r="T77" s="33">
        <f>24420.87</f>
        <v>24420.87</v>
      </c>
      <c r="U77" s="33"/>
      <c r="V77" s="33"/>
      <c r="W77" s="33"/>
      <c r="X77" s="33"/>
      <c r="Y77" s="34">
        <f>-14420.87</f>
        <v>-14420.87</v>
      </c>
      <c r="Z77" s="34"/>
    </row>
    <row r="78" spans="1:26" s="1" customFormat="1" ht="13.5" customHeight="1">
      <c r="A78" s="30" t="s">
        <v>94</v>
      </c>
      <c r="B78" s="30"/>
      <c r="C78" s="30"/>
      <c r="D78" s="30"/>
      <c r="E78" s="30"/>
      <c r="F78" s="30"/>
      <c r="G78" s="30"/>
      <c r="H78" s="30"/>
      <c r="I78" s="31" t="s">
        <v>81</v>
      </c>
      <c r="J78" s="31"/>
      <c r="K78" s="31"/>
      <c r="L78" s="31" t="s">
        <v>136</v>
      </c>
      <c r="M78" s="31"/>
      <c r="N78" s="31"/>
      <c r="O78" s="32" t="s">
        <v>95</v>
      </c>
      <c r="P78" s="32"/>
      <c r="Q78" s="33">
        <f>250000</f>
        <v>250000</v>
      </c>
      <c r="R78" s="33"/>
      <c r="S78" s="33"/>
      <c r="T78" s="33">
        <f>118271.35</f>
        <v>118271.35</v>
      </c>
      <c r="U78" s="33"/>
      <c r="V78" s="33"/>
      <c r="W78" s="33"/>
      <c r="X78" s="33"/>
      <c r="Y78" s="34">
        <f>131728.65</f>
        <v>131728.65</v>
      </c>
      <c r="Z78" s="34"/>
    </row>
    <row r="79" spans="1:26" s="1" customFormat="1" ht="13.5" customHeight="1">
      <c r="A79" s="30" t="s">
        <v>115</v>
      </c>
      <c r="B79" s="30"/>
      <c r="C79" s="30"/>
      <c r="D79" s="30"/>
      <c r="E79" s="30"/>
      <c r="F79" s="30"/>
      <c r="G79" s="30"/>
      <c r="H79" s="30"/>
      <c r="I79" s="31" t="s">
        <v>81</v>
      </c>
      <c r="J79" s="31"/>
      <c r="K79" s="31"/>
      <c r="L79" s="31" t="s">
        <v>137</v>
      </c>
      <c r="M79" s="31"/>
      <c r="N79" s="31"/>
      <c r="O79" s="32" t="s">
        <v>116</v>
      </c>
      <c r="P79" s="32"/>
      <c r="Q79" s="33">
        <f>500000</f>
        <v>500000</v>
      </c>
      <c r="R79" s="33"/>
      <c r="S79" s="33"/>
      <c r="T79" s="33">
        <f>278040.04</f>
        <v>278040.04</v>
      </c>
      <c r="U79" s="33"/>
      <c r="V79" s="33"/>
      <c r="W79" s="33"/>
      <c r="X79" s="33"/>
      <c r="Y79" s="34">
        <f>221959.96</f>
        <v>221959.96</v>
      </c>
      <c r="Z79" s="34"/>
    </row>
    <row r="80" spans="1:26" s="1" customFormat="1" ht="13.5" customHeight="1">
      <c r="A80" s="30" t="s">
        <v>97</v>
      </c>
      <c r="B80" s="30"/>
      <c r="C80" s="30"/>
      <c r="D80" s="30"/>
      <c r="E80" s="30"/>
      <c r="F80" s="30"/>
      <c r="G80" s="30"/>
      <c r="H80" s="30"/>
      <c r="I80" s="31" t="s">
        <v>81</v>
      </c>
      <c r="J80" s="31"/>
      <c r="K80" s="31"/>
      <c r="L80" s="31" t="s">
        <v>138</v>
      </c>
      <c r="M80" s="31"/>
      <c r="N80" s="31"/>
      <c r="O80" s="32" t="s">
        <v>99</v>
      </c>
      <c r="P80" s="32"/>
      <c r="Q80" s="33">
        <f>2976008</f>
        <v>2976008</v>
      </c>
      <c r="R80" s="33"/>
      <c r="S80" s="33"/>
      <c r="T80" s="35" t="s">
        <v>53</v>
      </c>
      <c r="U80" s="35"/>
      <c r="V80" s="35"/>
      <c r="W80" s="35"/>
      <c r="X80" s="35"/>
      <c r="Y80" s="34">
        <f>2976008</f>
        <v>2976008</v>
      </c>
      <c r="Z80" s="34"/>
    </row>
    <row r="81" spans="1:26" s="1" customFormat="1" ht="13.5" customHeight="1">
      <c r="A81" s="30" t="s">
        <v>97</v>
      </c>
      <c r="B81" s="30"/>
      <c r="C81" s="30"/>
      <c r="D81" s="30"/>
      <c r="E81" s="30"/>
      <c r="F81" s="30"/>
      <c r="G81" s="30"/>
      <c r="H81" s="30"/>
      <c r="I81" s="31" t="s">
        <v>81</v>
      </c>
      <c r="J81" s="31"/>
      <c r="K81" s="31"/>
      <c r="L81" s="31" t="s">
        <v>139</v>
      </c>
      <c r="M81" s="31"/>
      <c r="N81" s="31"/>
      <c r="O81" s="32" t="s">
        <v>99</v>
      </c>
      <c r="P81" s="32"/>
      <c r="Q81" s="33">
        <f>156632</f>
        <v>156632</v>
      </c>
      <c r="R81" s="33"/>
      <c r="S81" s="33"/>
      <c r="T81" s="35" t="s">
        <v>53</v>
      </c>
      <c r="U81" s="35"/>
      <c r="V81" s="35"/>
      <c r="W81" s="35"/>
      <c r="X81" s="35"/>
      <c r="Y81" s="34">
        <f>156632</f>
        <v>156632</v>
      </c>
      <c r="Z81" s="34"/>
    </row>
    <row r="82" spans="1:26" s="1" customFormat="1" ht="13.5" customHeight="1">
      <c r="A82" s="30" t="s">
        <v>111</v>
      </c>
      <c r="B82" s="30"/>
      <c r="C82" s="30"/>
      <c r="D82" s="30"/>
      <c r="E82" s="30"/>
      <c r="F82" s="30"/>
      <c r="G82" s="30"/>
      <c r="H82" s="30"/>
      <c r="I82" s="31" t="s">
        <v>81</v>
      </c>
      <c r="J82" s="31"/>
      <c r="K82" s="31"/>
      <c r="L82" s="31" t="s">
        <v>140</v>
      </c>
      <c r="M82" s="31"/>
      <c r="N82" s="31"/>
      <c r="O82" s="32" t="s">
        <v>112</v>
      </c>
      <c r="P82" s="32"/>
      <c r="Q82" s="33">
        <f>1820000</f>
        <v>1820000</v>
      </c>
      <c r="R82" s="33"/>
      <c r="S82" s="33"/>
      <c r="T82" s="33">
        <f>943393.03</f>
        <v>943393.03</v>
      </c>
      <c r="U82" s="33"/>
      <c r="V82" s="33"/>
      <c r="W82" s="33"/>
      <c r="X82" s="33"/>
      <c r="Y82" s="34">
        <f>876606.97</f>
        <v>876606.97</v>
      </c>
      <c r="Z82" s="34"/>
    </row>
    <row r="83" spans="1:26" s="1" customFormat="1" ht="13.5" customHeight="1">
      <c r="A83" s="30" t="s">
        <v>115</v>
      </c>
      <c r="B83" s="30"/>
      <c r="C83" s="30"/>
      <c r="D83" s="30"/>
      <c r="E83" s="30"/>
      <c r="F83" s="30"/>
      <c r="G83" s="30"/>
      <c r="H83" s="30"/>
      <c r="I83" s="31" t="s">
        <v>81</v>
      </c>
      <c r="J83" s="31"/>
      <c r="K83" s="31"/>
      <c r="L83" s="31" t="s">
        <v>140</v>
      </c>
      <c r="M83" s="31"/>
      <c r="N83" s="31"/>
      <c r="O83" s="32" t="s">
        <v>116</v>
      </c>
      <c r="P83" s="32"/>
      <c r="Q83" s="33">
        <f>400000</f>
        <v>400000</v>
      </c>
      <c r="R83" s="33"/>
      <c r="S83" s="33"/>
      <c r="T83" s="33">
        <f>286164.06</f>
        <v>286164.06</v>
      </c>
      <c r="U83" s="33"/>
      <c r="V83" s="33"/>
      <c r="W83" s="33"/>
      <c r="X83" s="33"/>
      <c r="Y83" s="34">
        <f>113835.94</f>
        <v>113835.94</v>
      </c>
      <c r="Z83" s="34"/>
    </row>
    <row r="84" spans="1:26" s="1" customFormat="1" ht="13.5" customHeight="1">
      <c r="A84" s="30" t="s">
        <v>115</v>
      </c>
      <c r="B84" s="30"/>
      <c r="C84" s="30"/>
      <c r="D84" s="30"/>
      <c r="E84" s="30"/>
      <c r="F84" s="30"/>
      <c r="G84" s="30"/>
      <c r="H84" s="30"/>
      <c r="I84" s="31" t="s">
        <v>81</v>
      </c>
      <c r="J84" s="31"/>
      <c r="K84" s="31"/>
      <c r="L84" s="31" t="s">
        <v>141</v>
      </c>
      <c r="M84" s="31"/>
      <c r="N84" s="31"/>
      <c r="O84" s="32" t="s">
        <v>116</v>
      </c>
      <c r="P84" s="32"/>
      <c r="Q84" s="33">
        <f>1792968.74</f>
        <v>1792968.74</v>
      </c>
      <c r="R84" s="33"/>
      <c r="S84" s="33"/>
      <c r="T84" s="33">
        <f>397613.58</f>
        <v>397613.58</v>
      </c>
      <c r="U84" s="33"/>
      <c r="V84" s="33"/>
      <c r="W84" s="33"/>
      <c r="X84" s="33"/>
      <c r="Y84" s="34">
        <f>1395355.16</f>
        <v>1395355.16</v>
      </c>
      <c r="Z84" s="34"/>
    </row>
    <row r="85" spans="1:26" s="1" customFormat="1" ht="13.5" customHeight="1">
      <c r="A85" s="30" t="s">
        <v>97</v>
      </c>
      <c r="B85" s="30"/>
      <c r="C85" s="30"/>
      <c r="D85" s="30"/>
      <c r="E85" s="30"/>
      <c r="F85" s="30"/>
      <c r="G85" s="30"/>
      <c r="H85" s="30"/>
      <c r="I85" s="31" t="s">
        <v>81</v>
      </c>
      <c r="J85" s="31"/>
      <c r="K85" s="31"/>
      <c r="L85" s="31" t="s">
        <v>142</v>
      </c>
      <c r="M85" s="31"/>
      <c r="N85" s="31"/>
      <c r="O85" s="32" t="s">
        <v>99</v>
      </c>
      <c r="P85" s="32"/>
      <c r="Q85" s="33">
        <f>383304</f>
        <v>383304</v>
      </c>
      <c r="R85" s="33"/>
      <c r="S85" s="33"/>
      <c r="T85" s="33">
        <f>191652</f>
        <v>191652</v>
      </c>
      <c r="U85" s="33"/>
      <c r="V85" s="33"/>
      <c r="W85" s="33"/>
      <c r="X85" s="33"/>
      <c r="Y85" s="34">
        <f>191652</f>
        <v>191652</v>
      </c>
      <c r="Z85" s="34"/>
    </row>
    <row r="86" spans="1:26" s="1" customFormat="1" ht="24" customHeight="1">
      <c r="A86" s="30" t="s">
        <v>132</v>
      </c>
      <c r="B86" s="30"/>
      <c r="C86" s="30"/>
      <c r="D86" s="30"/>
      <c r="E86" s="30"/>
      <c r="F86" s="30"/>
      <c r="G86" s="30"/>
      <c r="H86" s="30"/>
      <c r="I86" s="31" t="s">
        <v>81</v>
      </c>
      <c r="J86" s="31"/>
      <c r="K86" s="31"/>
      <c r="L86" s="31" t="s">
        <v>143</v>
      </c>
      <c r="M86" s="31"/>
      <c r="N86" s="31"/>
      <c r="O86" s="32" t="s">
        <v>134</v>
      </c>
      <c r="P86" s="32"/>
      <c r="Q86" s="33">
        <f>2000000</f>
        <v>2000000</v>
      </c>
      <c r="R86" s="33"/>
      <c r="S86" s="33"/>
      <c r="T86" s="33">
        <f>770000</f>
        <v>770000</v>
      </c>
      <c r="U86" s="33"/>
      <c r="V86" s="33"/>
      <c r="W86" s="33"/>
      <c r="X86" s="33"/>
      <c r="Y86" s="34">
        <f>1230000</f>
        <v>1230000</v>
      </c>
      <c r="Z86" s="34"/>
    </row>
    <row r="87" spans="1:26" s="1" customFormat="1" ht="24" customHeight="1">
      <c r="A87" s="30" t="s">
        <v>132</v>
      </c>
      <c r="B87" s="30"/>
      <c r="C87" s="30"/>
      <c r="D87" s="30"/>
      <c r="E87" s="30"/>
      <c r="F87" s="30"/>
      <c r="G87" s="30"/>
      <c r="H87" s="30"/>
      <c r="I87" s="31" t="s">
        <v>81</v>
      </c>
      <c r="J87" s="31"/>
      <c r="K87" s="31"/>
      <c r="L87" s="31" t="s">
        <v>144</v>
      </c>
      <c r="M87" s="31"/>
      <c r="N87" s="31"/>
      <c r="O87" s="32" t="s">
        <v>134</v>
      </c>
      <c r="P87" s="32"/>
      <c r="Q87" s="33">
        <f>19428100</f>
        <v>19428100</v>
      </c>
      <c r="R87" s="33"/>
      <c r="S87" s="33"/>
      <c r="T87" s="33">
        <f>8450000</f>
        <v>8450000</v>
      </c>
      <c r="U87" s="33"/>
      <c r="V87" s="33"/>
      <c r="W87" s="33"/>
      <c r="X87" s="33"/>
      <c r="Y87" s="34">
        <f>10978100</f>
        <v>10978100</v>
      </c>
      <c r="Z87" s="34"/>
    </row>
    <row r="88" spans="1:26" s="1" customFormat="1" ht="24" customHeight="1">
      <c r="A88" s="30" t="s">
        <v>132</v>
      </c>
      <c r="B88" s="30"/>
      <c r="C88" s="30"/>
      <c r="D88" s="30"/>
      <c r="E88" s="30"/>
      <c r="F88" s="30"/>
      <c r="G88" s="30"/>
      <c r="H88" s="30"/>
      <c r="I88" s="31" t="s">
        <v>81</v>
      </c>
      <c r="J88" s="31"/>
      <c r="K88" s="31"/>
      <c r="L88" s="31" t="s">
        <v>145</v>
      </c>
      <c r="M88" s="31"/>
      <c r="N88" s="31"/>
      <c r="O88" s="32" t="s">
        <v>134</v>
      </c>
      <c r="P88" s="32"/>
      <c r="Q88" s="33">
        <f>186600</f>
        <v>186600</v>
      </c>
      <c r="R88" s="33"/>
      <c r="S88" s="33"/>
      <c r="T88" s="33">
        <f>46654.5</f>
        <v>46654.5</v>
      </c>
      <c r="U88" s="33"/>
      <c r="V88" s="33"/>
      <c r="W88" s="33"/>
      <c r="X88" s="33"/>
      <c r="Y88" s="34">
        <f>139945.5</f>
        <v>139945.5</v>
      </c>
      <c r="Z88" s="34"/>
    </row>
    <row r="89" spans="1:26" s="1" customFormat="1" ht="24" customHeight="1">
      <c r="A89" s="30" t="s">
        <v>132</v>
      </c>
      <c r="B89" s="30"/>
      <c r="C89" s="30"/>
      <c r="D89" s="30"/>
      <c r="E89" s="30"/>
      <c r="F89" s="30"/>
      <c r="G89" s="30"/>
      <c r="H89" s="30"/>
      <c r="I89" s="31" t="s">
        <v>81</v>
      </c>
      <c r="J89" s="31"/>
      <c r="K89" s="31"/>
      <c r="L89" s="31" t="s">
        <v>146</v>
      </c>
      <c r="M89" s="31"/>
      <c r="N89" s="31"/>
      <c r="O89" s="32" t="s">
        <v>134</v>
      </c>
      <c r="P89" s="32"/>
      <c r="Q89" s="33">
        <f>9800</f>
        <v>9800</v>
      </c>
      <c r="R89" s="33"/>
      <c r="S89" s="33"/>
      <c r="T89" s="35" t="s">
        <v>53</v>
      </c>
      <c r="U89" s="35"/>
      <c r="V89" s="35"/>
      <c r="W89" s="35"/>
      <c r="X89" s="35"/>
      <c r="Y89" s="34">
        <f>9800</f>
        <v>9800</v>
      </c>
      <c r="Z89" s="34"/>
    </row>
    <row r="90" spans="1:26" s="1" customFormat="1" ht="13.5" customHeight="1">
      <c r="A90" s="30" t="s">
        <v>100</v>
      </c>
      <c r="B90" s="30"/>
      <c r="C90" s="30"/>
      <c r="D90" s="30"/>
      <c r="E90" s="30"/>
      <c r="F90" s="30"/>
      <c r="G90" s="30"/>
      <c r="H90" s="30"/>
      <c r="I90" s="31" t="s">
        <v>81</v>
      </c>
      <c r="J90" s="31"/>
      <c r="K90" s="31"/>
      <c r="L90" s="31" t="s">
        <v>147</v>
      </c>
      <c r="M90" s="31"/>
      <c r="N90" s="31"/>
      <c r="O90" s="32" t="s">
        <v>102</v>
      </c>
      <c r="P90" s="32"/>
      <c r="Q90" s="33">
        <f>40000</f>
        <v>40000</v>
      </c>
      <c r="R90" s="33"/>
      <c r="S90" s="33"/>
      <c r="T90" s="33">
        <f>17199.25</f>
        <v>17199.25</v>
      </c>
      <c r="U90" s="33"/>
      <c r="V90" s="33"/>
      <c r="W90" s="33"/>
      <c r="X90" s="33"/>
      <c r="Y90" s="34">
        <f>22800.75</f>
        <v>22800.75</v>
      </c>
      <c r="Z90" s="34"/>
    </row>
    <row r="91" spans="1:26" s="1" customFormat="1" ht="13.5" customHeight="1">
      <c r="A91" s="30" t="s">
        <v>94</v>
      </c>
      <c r="B91" s="30"/>
      <c r="C91" s="30"/>
      <c r="D91" s="30"/>
      <c r="E91" s="30"/>
      <c r="F91" s="30"/>
      <c r="G91" s="30"/>
      <c r="H91" s="30"/>
      <c r="I91" s="31" t="s">
        <v>81</v>
      </c>
      <c r="J91" s="31"/>
      <c r="K91" s="31"/>
      <c r="L91" s="31" t="s">
        <v>148</v>
      </c>
      <c r="M91" s="31"/>
      <c r="N91" s="31"/>
      <c r="O91" s="32" t="s">
        <v>95</v>
      </c>
      <c r="P91" s="32"/>
      <c r="Q91" s="33">
        <f>200000</f>
        <v>200000</v>
      </c>
      <c r="R91" s="33"/>
      <c r="S91" s="33"/>
      <c r="T91" s="33">
        <f>142394.28</f>
        <v>142394.28</v>
      </c>
      <c r="U91" s="33"/>
      <c r="V91" s="33"/>
      <c r="W91" s="33"/>
      <c r="X91" s="33"/>
      <c r="Y91" s="34">
        <f>57605.72</f>
        <v>57605.72</v>
      </c>
      <c r="Z91" s="34"/>
    </row>
    <row r="92" spans="1:26" s="1" customFormat="1" ht="15" customHeight="1">
      <c r="A92" s="36" t="s">
        <v>149</v>
      </c>
      <c r="B92" s="36"/>
      <c r="C92" s="36"/>
      <c r="D92" s="36"/>
      <c r="E92" s="36"/>
      <c r="F92" s="36"/>
      <c r="G92" s="36"/>
      <c r="H92" s="36"/>
      <c r="I92" s="37" t="s">
        <v>150</v>
      </c>
      <c r="J92" s="37"/>
      <c r="K92" s="37"/>
      <c r="L92" s="37" t="s">
        <v>36</v>
      </c>
      <c r="M92" s="37"/>
      <c r="N92" s="37"/>
      <c r="O92" s="38" t="s">
        <v>36</v>
      </c>
      <c r="P92" s="38"/>
      <c r="Q92" s="39">
        <f>-1006076.74</f>
        <v>-1006076.74</v>
      </c>
      <c r="R92" s="39"/>
      <c r="S92" s="39"/>
      <c r="T92" s="39">
        <f>1253265.8</f>
        <v>1253265.8</v>
      </c>
      <c r="U92" s="39"/>
      <c r="V92" s="39"/>
      <c r="W92" s="39"/>
      <c r="X92" s="39"/>
      <c r="Y92" s="40" t="s">
        <v>36</v>
      </c>
      <c r="Z92" s="40"/>
    </row>
    <row r="93" spans="1:26" s="1" customFormat="1" ht="13.5" customHeight="1">
      <c r="A93" s="7" t="s">
        <v>10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s="1" customFormat="1" ht="13.5" customHeight="1">
      <c r="A94" s="12" t="s">
        <v>151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s="1" customFormat="1" ht="45.75" customHeight="1">
      <c r="A95" s="13" t="s">
        <v>22</v>
      </c>
      <c r="B95" s="13"/>
      <c r="C95" s="13"/>
      <c r="D95" s="13"/>
      <c r="E95" s="13"/>
      <c r="F95" s="13"/>
      <c r="G95" s="13"/>
      <c r="H95" s="13"/>
      <c r="I95" s="13"/>
      <c r="J95" s="13" t="s">
        <v>23</v>
      </c>
      <c r="K95" s="13"/>
      <c r="L95" s="13"/>
      <c r="M95" s="13" t="s">
        <v>152</v>
      </c>
      <c r="N95" s="13"/>
      <c r="O95" s="13"/>
      <c r="P95" s="14" t="s">
        <v>25</v>
      </c>
      <c r="Q95" s="14"/>
      <c r="R95" s="14"/>
      <c r="S95" s="14" t="s">
        <v>26</v>
      </c>
      <c r="T95" s="14"/>
      <c r="U95" s="14"/>
      <c r="V95" s="14"/>
      <c r="W95" s="14"/>
      <c r="X95" s="15" t="s">
        <v>27</v>
      </c>
      <c r="Y95" s="15"/>
      <c r="Z95" s="15"/>
    </row>
    <row r="96" spans="1:26" s="1" customFormat="1" ht="12.75" customHeight="1">
      <c r="A96" s="16" t="s">
        <v>28</v>
      </c>
      <c r="B96" s="16"/>
      <c r="C96" s="16"/>
      <c r="D96" s="16"/>
      <c r="E96" s="16"/>
      <c r="F96" s="16"/>
      <c r="G96" s="16"/>
      <c r="H96" s="16"/>
      <c r="I96" s="16"/>
      <c r="J96" s="16" t="s">
        <v>29</v>
      </c>
      <c r="K96" s="16"/>
      <c r="L96" s="16"/>
      <c r="M96" s="16" t="s">
        <v>30</v>
      </c>
      <c r="N96" s="16"/>
      <c r="O96" s="16"/>
      <c r="P96" s="17" t="s">
        <v>31</v>
      </c>
      <c r="Q96" s="17"/>
      <c r="R96" s="17"/>
      <c r="S96" s="17" t="s">
        <v>32</v>
      </c>
      <c r="T96" s="17"/>
      <c r="U96" s="17"/>
      <c r="V96" s="17"/>
      <c r="W96" s="17"/>
      <c r="X96" s="18" t="s">
        <v>33</v>
      </c>
      <c r="Y96" s="18"/>
      <c r="Z96" s="18"/>
    </row>
    <row r="97" spans="1:26" s="1" customFormat="1" ht="13.5" customHeight="1">
      <c r="A97" s="19" t="s">
        <v>153</v>
      </c>
      <c r="B97" s="19"/>
      <c r="C97" s="19"/>
      <c r="D97" s="19"/>
      <c r="E97" s="19"/>
      <c r="F97" s="19"/>
      <c r="G97" s="19"/>
      <c r="H97" s="19"/>
      <c r="I97" s="19"/>
      <c r="J97" s="20" t="s">
        <v>154</v>
      </c>
      <c r="K97" s="20"/>
      <c r="L97" s="20"/>
      <c r="M97" s="20" t="s">
        <v>36</v>
      </c>
      <c r="N97" s="20"/>
      <c r="O97" s="20"/>
      <c r="P97" s="41">
        <f>1006076.74</f>
        <v>1006076.74</v>
      </c>
      <c r="Q97" s="41"/>
      <c r="R97" s="41"/>
      <c r="S97" s="21">
        <f>-1253265.8</f>
        <v>-1253265.8</v>
      </c>
      <c r="T97" s="21"/>
      <c r="U97" s="21"/>
      <c r="V97" s="21"/>
      <c r="W97" s="21"/>
      <c r="X97" s="42">
        <f>2259342.54</f>
        <v>2259342.54</v>
      </c>
      <c r="Y97" s="42"/>
      <c r="Z97" s="42"/>
    </row>
    <row r="98" spans="1:26" s="1" customFormat="1" ht="13.5" customHeight="1">
      <c r="A98" s="43" t="s">
        <v>155</v>
      </c>
      <c r="B98" s="43"/>
      <c r="C98" s="43"/>
      <c r="D98" s="43"/>
      <c r="E98" s="43"/>
      <c r="F98" s="43"/>
      <c r="G98" s="43"/>
      <c r="H98" s="43"/>
      <c r="I98" s="43"/>
      <c r="J98" s="44" t="s">
        <v>10</v>
      </c>
      <c r="K98" s="44"/>
      <c r="L98" s="44"/>
      <c r="M98" s="44" t="s">
        <v>10</v>
      </c>
      <c r="N98" s="44"/>
      <c r="O98" s="44"/>
      <c r="P98" s="45" t="s">
        <v>10</v>
      </c>
      <c r="Q98" s="45"/>
      <c r="R98" s="45"/>
      <c r="S98" s="46" t="s">
        <v>10</v>
      </c>
      <c r="T98" s="46"/>
      <c r="U98" s="46"/>
      <c r="V98" s="46"/>
      <c r="W98" s="46"/>
      <c r="X98" s="47" t="s">
        <v>10</v>
      </c>
      <c r="Y98" s="47"/>
      <c r="Z98" s="47"/>
    </row>
    <row r="99" spans="1:26" s="1" customFormat="1" ht="13.5" customHeight="1">
      <c r="A99" s="23" t="s">
        <v>156</v>
      </c>
      <c r="B99" s="23"/>
      <c r="C99" s="23"/>
      <c r="D99" s="23"/>
      <c r="E99" s="23"/>
      <c r="F99" s="23"/>
      <c r="G99" s="23"/>
      <c r="H99" s="23"/>
      <c r="I99" s="23"/>
      <c r="J99" s="48" t="s">
        <v>157</v>
      </c>
      <c r="K99" s="48"/>
      <c r="L99" s="48"/>
      <c r="M99" s="24" t="s">
        <v>36</v>
      </c>
      <c r="N99" s="24"/>
      <c r="O99" s="24"/>
      <c r="P99" s="49" t="s">
        <v>53</v>
      </c>
      <c r="Q99" s="49"/>
      <c r="R99" s="49"/>
      <c r="S99" s="27" t="s">
        <v>53</v>
      </c>
      <c r="T99" s="27"/>
      <c r="U99" s="27"/>
      <c r="V99" s="27"/>
      <c r="W99" s="27"/>
      <c r="X99" s="50" t="s">
        <v>53</v>
      </c>
      <c r="Y99" s="50"/>
      <c r="Z99" s="50"/>
    </row>
    <row r="100" spans="1:26" s="1" customFormat="1" ht="13.5" customHeight="1">
      <c r="A100" s="30" t="s">
        <v>10</v>
      </c>
      <c r="B100" s="30"/>
      <c r="C100" s="30"/>
      <c r="D100" s="30"/>
      <c r="E100" s="30"/>
      <c r="F100" s="30"/>
      <c r="G100" s="30"/>
      <c r="H100" s="30"/>
      <c r="I100" s="30"/>
      <c r="J100" s="31" t="s">
        <v>157</v>
      </c>
      <c r="K100" s="31"/>
      <c r="L100" s="31"/>
      <c r="M100" s="31" t="s">
        <v>10</v>
      </c>
      <c r="N100" s="31"/>
      <c r="O100" s="31"/>
      <c r="P100" s="51" t="s">
        <v>53</v>
      </c>
      <c r="Q100" s="51"/>
      <c r="R100" s="51"/>
      <c r="S100" s="35" t="s">
        <v>53</v>
      </c>
      <c r="T100" s="35"/>
      <c r="U100" s="35"/>
      <c r="V100" s="35"/>
      <c r="W100" s="35"/>
      <c r="X100" s="52" t="s">
        <v>53</v>
      </c>
      <c r="Y100" s="52"/>
      <c r="Z100" s="52"/>
    </row>
    <row r="101" spans="1:26" s="1" customFormat="1" ht="0.75" customHeight="1">
      <c r="A101" s="32" t="s">
        <v>10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s="1" customFormat="1" ht="13.5" customHeight="1">
      <c r="A102" s="30" t="s">
        <v>158</v>
      </c>
      <c r="B102" s="30"/>
      <c r="C102" s="30"/>
      <c r="D102" s="30"/>
      <c r="E102" s="30"/>
      <c r="F102" s="30"/>
      <c r="G102" s="30"/>
      <c r="H102" s="30"/>
      <c r="I102" s="30"/>
      <c r="J102" s="44" t="s">
        <v>159</v>
      </c>
      <c r="K102" s="44"/>
      <c r="L102" s="44"/>
      <c r="M102" s="44" t="s">
        <v>36</v>
      </c>
      <c r="N102" s="44"/>
      <c r="O102" s="44"/>
      <c r="P102" s="45" t="s">
        <v>53</v>
      </c>
      <c r="Q102" s="45"/>
      <c r="R102" s="45"/>
      <c r="S102" s="35" t="s">
        <v>53</v>
      </c>
      <c r="T102" s="35"/>
      <c r="U102" s="35"/>
      <c r="V102" s="35"/>
      <c r="W102" s="35"/>
      <c r="X102" s="47" t="s">
        <v>53</v>
      </c>
      <c r="Y102" s="47"/>
      <c r="Z102" s="47"/>
    </row>
    <row r="103" spans="1:26" s="1" customFormat="1" ht="13.5" customHeight="1">
      <c r="A103" s="30" t="s">
        <v>10</v>
      </c>
      <c r="B103" s="30"/>
      <c r="C103" s="30"/>
      <c r="D103" s="30"/>
      <c r="E103" s="30"/>
      <c r="F103" s="30"/>
      <c r="G103" s="30"/>
      <c r="H103" s="30"/>
      <c r="I103" s="30"/>
      <c r="J103" s="31" t="s">
        <v>159</v>
      </c>
      <c r="K103" s="31"/>
      <c r="L103" s="31"/>
      <c r="M103" s="31" t="s">
        <v>10</v>
      </c>
      <c r="N103" s="31"/>
      <c r="O103" s="31"/>
      <c r="P103" s="51" t="s">
        <v>53</v>
      </c>
      <c r="Q103" s="51"/>
      <c r="R103" s="51"/>
      <c r="S103" s="35" t="s">
        <v>53</v>
      </c>
      <c r="T103" s="35"/>
      <c r="U103" s="35"/>
      <c r="V103" s="35"/>
      <c r="W103" s="35"/>
      <c r="X103" s="52" t="s">
        <v>53</v>
      </c>
      <c r="Y103" s="52"/>
      <c r="Z103" s="52"/>
    </row>
    <row r="104" spans="1:26" s="1" customFormat="1" ht="13.5" customHeight="1">
      <c r="A104" s="30" t="s">
        <v>160</v>
      </c>
      <c r="B104" s="30"/>
      <c r="C104" s="30"/>
      <c r="D104" s="30"/>
      <c r="E104" s="30"/>
      <c r="F104" s="30"/>
      <c r="G104" s="30"/>
      <c r="H104" s="30"/>
      <c r="I104" s="30"/>
      <c r="J104" s="31" t="s">
        <v>161</v>
      </c>
      <c r="K104" s="31"/>
      <c r="L104" s="31"/>
      <c r="M104" s="31" t="s">
        <v>162</v>
      </c>
      <c r="N104" s="31"/>
      <c r="O104" s="31"/>
      <c r="P104" s="53">
        <f>1006076.74</f>
        <v>1006076.74</v>
      </c>
      <c r="Q104" s="53"/>
      <c r="R104" s="53"/>
      <c r="S104" s="33">
        <f>-1253265.8</f>
        <v>-1253265.8</v>
      </c>
      <c r="T104" s="33"/>
      <c r="U104" s="33"/>
      <c r="V104" s="33"/>
      <c r="W104" s="33"/>
      <c r="X104" s="54">
        <f>2259342.54</f>
        <v>2259342.54</v>
      </c>
      <c r="Y104" s="54"/>
      <c r="Z104" s="54"/>
    </row>
    <row r="105" spans="1:26" s="1" customFormat="1" ht="13.5" customHeight="1">
      <c r="A105" s="30" t="s">
        <v>163</v>
      </c>
      <c r="B105" s="30"/>
      <c r="C105" s="30"/>
      <c r="D105" s="30"/>
      <c r="E105" s="30"/>
      <c r="F105" s="30"/>
      <c r="G105" s="30"/>
      <c r="H105" s="30"/>
      <c r="I105" s="30"/>
      <c r="J105" s="31" t="s">
        <v>164</v>
      </c>
      <c r="K105" s="31"/>
      <c r="L105" s="31"/>
      <c r="M105" s="31" t="s">
        <v>165</v>
      </c>
      <c r="N105" s="31"/>
      <c r="O105" s="31"/>
      <c r="P105" s="53">
        <f>-61513677</f>
        <v>-61513677</v>
      </c>
      <c r="Q105" s="53"/>
      <c r="R105" s="53"/>
      <c r="S105" s="33">
        <f>-28607969.85</f>
        <v>-28607969.85</v>
      </c>
      <c r="T105" s="33"/>
      <c r="U105" s="33"/>
      <c r="V105" s="33"/>
      <c r="W105" s="33"/>
      <c r="X105" s="55" t="s">
        <v>36</v>
      </c>
      <c r="Y105" s="55"/>
      <c r="Z105" s="55"/>
    </row>
    <row r="106" spans="1:26" s="1" customFormat="1" ht="13.5" customHeight="1">
      <c r="A106" s="30" t="s">
        <v>166</v>
      </c>
      <c r="B106" s="30"/>
      <c r="C106" s="30"/>
      <c r="D106" s="30"/>
      <c r="E106" s="30"/>
      <c r="F106" s="30"/>
      <c r="G106" s="30"/>
      <c r="H106" s="30"/>
      <c r="I106" s="30"/>
      <c r="J106" s="31" t="s">
        <v>167</v>
      </c>
      <c r="K106" s="31"/>
      <c r="L106" s="31"/>
      <c r="M106" s="31" t="s">
        <v>168</v>
      </c>
      <c r="N106" s="31"/>
      <c r="O106" s="31"/>
      <c r="P106" s="53">
        <f>62519753.74</f>
        <v>62519753.74</v>
      </c>
      <c r="Q106" s="53"/>
      <c r="R106" s="53"/>
      <c r="S106" s="33">
        <f>27354704.05</f>
        <v>27354704.05</v>
      </c>
      <c r="T106" s="33"/>
      <c r="U106" s="33"/>
      <c r="V106" s="33"/>
      <c r="W106" s="33"/>
      <c r="X106" s="55" t="s">
        <v>36</v>
      </c>
      <c r="Y106" s="55"/>
      <c r="Z106" s="55"/>
    </row>
    <row r="107" spans="1:26" s="1" customFormat="1" ht="13.5" customHeight="1">
      <c r="A107" s="57" t="s">
        <v>10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</row>
    <row r="108" spans="1:26" s="1" customFormat="1" ht="13.5" customHeight="1">
      <c r="A108" s="7" t="s">
        <v>169</v>
      </c>
      <c r="B108" s="7"/>
      <c r="C108" s="7"/>
      <c r="D108" s="7"/>
      <c r="E108" s="7"/>
      <c r="F108" s="56" t="s">
        <v>10</v>
      </c>
      <c r="G108" s="56"/>
      <c r="H108" s="56"/>
      <c r="I108" s="56"/>
      <c r="J108" s="56"/>
      <c r="K108" s="56"/>
      <c r="L108" s="56"/>
      <c r="M108" s="56" t="s">
        <v>170</v>
      </c>
      <c r="N108" s="56"/>
      <c r="O108" s="56"/>
      <c r="P108" s="56"/>
      <c r="Q108" s="56"/>
      <c r="R108" s="7" t="s">
        <v>10</v>
      </c>
      <c r="S108" s="7"/>
      <c r="T108" s="7"/>
      <c r="U108" s="7"/>
      <c r="V108" s="7"/>
      <c r="W108" s="7"/>
      <c r="X108" s="7"/>
      <c r="Y108" s="7"/>
      <c r="Z108" s="7"/>
    </row>
    <row r="109" spans="1:26" s="1" customFormat="1" ht="13.5" customHeight="1">
      <c r="A109" s="7" t="s">
        <v>10</v>
      </c>
      <c r="B109" s="7"/>
      <c r="C109" s="7"/>
      <c r="D109" s="7"/>
      <c r="E109" s="7"/>
      <c r="F109" s="10" t="s">
        <v>10</v>
      </c>
      <c r="G109" s="58" t="s">
        <v>171</v>
      </c>
      <c r="H109" s="58"/>
      <c r="I109" s="58"/>
      <c r="J109" s="58"/>
      <c r="K109" s="7" t="s">
        <v>10</v>
      </c>
      <c r="L109" s="7"/>
      <c r="M109" s="10" t="s">
        <v>10</v>
      </c>
      <c r="N109" s="58" t="s">
        <v>172</v>
      </c>
      <c r="O109" s="58"/>
      <c r="P109" s="58"/>
      <c r="Q109" s="7" t="s">
        <v>10</v>
      </c>
      <c r="R109" s="7"/>
      <c r="S109" s="7"/>
      <c r="T109" s="7"/>
      <c r="U109" s="7"/>
      <c r="V109" s="7"/>
      <c r="W109" s="7"/>
      <c r="X109" s="7"/>
      <c r="Y109" s="7"/>
      <c r="Z109" s="7"/>
    </row>
    <row r="110" spans="1:26" s="1" customFormat="1" ht="7.5" customHeight="1">
      <c r="A110" s="7" t="s">
        <v>10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s="1" customFormat="1" ht="13.5" customHeight="1">
      <c r="A111" s="7" t="s">
        <v>173</v>
      </c>
      <c r="B111" s="7"/>
      <c r="C111" s="7"/>
      <c r="D111" s="7"/>
      <c r="E111" s="7"/>
      <c r="F111" s="56" t="s">
        <v>10</v>
      </c>
      <c r="G111" s="56"/>
      <c r="H111" s="56"/>
      <c r="I111" s="56"/>
      <c r="J111" s="56"/>
      <c r="K111" s="56"/>
      <c r="L111" s="56"/>
      <c r="M111" s="56" t="s">
        <v>174</v>
      </c>
      <c r="N111" s="56"/>
      <c r="O111" s="56"/>
      <c r="P111" s="56"/>
      <c r="Q111" s="56"/>
      <c r="R111" s="7" t="s">
        <v>10</v>
      </c>
      <c r="S111" s="7"/>
      <c r="T111" s="7"/>
      <c r="U111" s="7"/>
      <c r="V111" s="7"/>
      <c r="W111" s="7"/>
      <c r="X111" s="7"/>
      <c r="Y111" s="7"/>
      <c r="Z111" s="7"/>
    </row>
    <row r="112" spans="1:26" s="1" customFormat="1" ht="13.5" customHeight="1">
      <c r="A112" s="7" t="s">
        <v>10</v>
      </c>
      <c r="B112" s="7"/>
      <c r="C112" s="7"/>
      <c r="D112" s="7"/>
      <c r="E112" s="7"/>
      <c r="F112" s="10" t="s">
        <v>10</v>
      </c>
      <c r="G112" s="58" t="s">
        <v>171</v>
      </c>
      <c r="H112" s="58"/>
      <c r="I112" s="58"/>
      <c r="J112" s="58"/>
      <c r="K112" s="7" t="s">
        <v>10</v>
      </c>
      <c r="L112" s="7"/>
      <c r="M112" s="10" t="s">
        <v>10</v>
      </c>
      <c r="N112" s="58" t="s">
        <v>172</v>
      </c>
      <c r="O112" s="58"/>
      <c r="P112" s="58"/>
      <c r="Q112" s="7" t="s">
        <v>10</v>
      </c>
      <c r="R112" s="7"/>
      <c r="S112" s="7"/>
      <c r="T112" s="7"/>
      <c r="U112" s="7"/>
      <c r="V112" s="7"/>
      <c r="W112" s="7"/>
      <c r="X112" s="7"/>
      <c r="Y112" s="7"/>
      <c r="Z112" s="7"/>
    </row>
    <row r="113" spans="1:26" s="1" customFormat="1" ht="15.75" customHeight="1">
      <c r="A113" s="7" t="s">
        <v>10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s="1" customFormat="1" ht="13.5" customHeight="1">
      <c r="A114" s="59" t="s">
        <v>175</v>
      </c>
      <c r="B114" s="59"/>
      <c r="C114" s="59"/>
      <c r="D114" s="59"/>
      <c r="E114" s="59"/>
      <c r="F114" s="59"/>
      <c r="G114" s="59"/>
      <c r="H114" s="7" t="s">
        <v>10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s="1" customFormat="1" ht="13.5" customHeight="1">
      <c r="A115" s="4" t="s">
        <v>176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</sheetData>
  <mergeCells count="656">
    <mergeCell ref="A115:Z115"/>
    <mergeCell ref="Q112:Z112"/>
    <mergeCell ref="A113:Z113"/>
    <mergeCell ref="A114:G114"/>
    <mergeCell ref="H114:Z114"/>
    <mergeCell ref="A112:E112"/>
    <mergeCell ref="G112:J112"/>
    <mergeCell ref="K112:L112"/>
    <mergeCell ref="N112:P112"/>
    <mergeCell ref="Q109:Z109"/>
    <mergeCell ref="A110:Z110"/>
    <mergeCell ref="A111:E111"/>
    <mergeCell ref="F111:L111"/>
    <mergeCell ref="M111:Q111"/>
    <mergeCell ref="R111:Z111"/>
    <mergeCell ref="A109:E109"/>
    <mergeCell ref="G109:J109"/>
    <mergeCell ref="K109:L109"/>
    <mergeCell ref="N109:P109"/>
    <mergeCell ref="A107:Z107"/>
    <mergeCell ref="A108:E108"/>
    <mergeCell ref="F108:L108"/>
    <mergeCell ref="M108:Q108"/>
    <mergeCell ref="R108:Z108"/>
    <mergeCell ref="S105:W105"/>
    <mergeCell ref="X105:Z105"/>
    <mergeCell ref="A106:I106"/>
    <mergeCell ref="J106:L106"/>
    <mergeCell ref="M106:O106"/>
    <mergeCell ref="P106:R106"/>
    <mergeCell ref="S106:W106"/>
    <mergeCell ref="X106:Z106"/>
    <mergeCell ref="A105:I105"/>
    <mergeCell ref="J105:L105"/>
    <mergeCell ref="M105:O105"/>
    <mergeCell ref="P105:R105"/>
    <mergeCell ref="S103:W103"/>
    <mergeCell ref="X103:Z103"/>
    <mergeCell ref="A104:I104"/>
    <mergeCell ref="J104:L104"/>
    <mergeCell ref="M104:O104"/>
    <mergeCell ref="P104:R104"/>
    <mergeCell ref="S104:W104"/>
    <mergeCell ref="X104:Z104"/>
    <mergeCell ref="A103:I103"/>
    <mergeCell ref="J103:L103"/>
    <mergeCell ref="M103:O103"/>
    <mergeCell ref="P103:R103"/>
    <mergeCell ref="S100:W100"/>
    <mergeCell ref="X100:Z100"/>
    <mergeCell ref="A101:Z101"/>
    <mergeCell ref="A102:I102"/>
    <mergeCell ref="J102:L102"/>
    <mergeCell ref="M102:O102"/>
    <mergeCell ref="P102:R102"/>
    <mergeCell ref="S102:W102"/>
    <mergeCell ref="X102:Z102"/>
    <mergeCell ref="A100:I100"/>
    <mergeCell ref="J100:L100"/>
    <mergeCell ref="M100:O100"/>
    <mergeCell ref="P100:R100"/>
    <mergeCell ref="S98:W98"/>
    <mergeCell ref="X98:Z98"/>
    <mergeCell ref="A99:I99"/>
    <mergeCell ref="J99:L99"/>
    <mergeCell ref="M99:O99"/>
    <mergeCell ref="P99:R99"/>
    <mergeCell ref="S99:W99"/>
    <mergeCell ref="X99:Z99"/>
    <mergeCell ref="A98:I98"/>
    <mergeCell ref="J98:L98"/>
    <mergeCell ref="M98:O98"/>
    <mergeCell ref="P98:R98"/>
    <mergeCell ref="S96:W96"/>
    <mergeCell ref="X96:Z96"/>
    <mergeCell ref="A97:I97"/>
    <mergeCell ref="J97:L97"/>
    <mergeCell ref="M97:O97"/>
    <mergeCell ref="P97:R97"/>
    <mergeCell ref="S97:W97"/>
    <mergeCell ref="X97:Z97"/>
    <mergeCell ref="A96:I96"/>
    <mergeCell ref="J96:L96"/>
    <mergeCell ref="M96:O96"/>
    <mergeCell ref="P96:R96"/>
    <mergeCell ref="A93:Z93"/>
    <mergeCell ref="A94:Z94"/>
    <mergeCell ref="A95:I95"/>
    <mergeCell ref="J95:L95"/>
    <mergeCell ref="M95:O95"/>
    <mergeCell ref="P95:R95"/>
    <mergeCell ref="S95:W95"/>
    <mergeCell ref="X95:Z95"/>
    <mergeCell ref="Q91:S91"/>
    <mergeCell ref="T91:X91"/>
    <mergeCell ref="Y91:Z91"/>
    <mergeCell ref="A92:H92"/>
    <mergeCell ref="I92:K92"/>
    <mergeCell ref="L92:N92"/>
    <mergeCell ref="O92:P92"/>
    <mergeCell ref="Q92:S92"/>
    <mergeCell ref="T92:X92"/>
    <mergeCell ref="Y92:Z92"/>
    <mergeCell ref="A91:H91"/>
    <mergeCell ref="I91:K91"/>
    <mergeCell ref="L91:N91"/>
    <mergeCell ref="O91:P91"/>
    <mergeCell ref="Q89:S89"/>
    <mergeCell ref="T89:X89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L89:N89"/>
    <mergeCell ref="O89:P89"/>
    <mergeCell ref="Q87:S87"/>
    <mergeCell ref="T87:X87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L87:N87"/>
    <mergeCell ref="O87:P87"/>
    <mergeCell ref="Q85:S85"/>
    <mergeCell ref="T85:X85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L85:N85"/>
    <mergeCell ref="O85:P85"/>
    <mergeCell ref="Q83:S83"/>
    <mergeCell ref="T83:X83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L83:N83"/>
    <mergeCell ref="O83:P83"/>
    <mergeCell ref="Q81:S81"/>
    <mergeCell ref="T81:X81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L81:N81"/>
    <mergeCell ref="O81:P81"/>
    <mergeCell ref="Q79:S79"/>
    <mergeCell ref="T79:X79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L79:N79"/>
    <mergeCell ref="O79:P79"/>
    <mergeCell ref="Q77:S77"/>
    <mergeCell ref="T77:X77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L77:N77"/>
    <mergeCell ref="O77:P77"/>
    <mergeCell ref="Q75:S75"/>
    <mergeCell ref="T75:X75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L75:N75"/>
    <mergeCell ref="O75:P75"/>
    <mergeCell ref="Q73:S73"/>
    <mergeCell ref="T73:X73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L73:N73"/>
    <mergeCell ref="O73:P73"/>
    <mergeCell ref="Q71:S71"/>
    <mergeCell ref="T71:X71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L71:N71"/>
    <mergeCell ref="O71:P71"/>
    <mergeCell ref="Q69:S69"/>
    <mergeCell ref="T69:X69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L69:N69"/>
    <mergeCell ref="O69:P69"/>
    <mergeCell ref="Q67:S67"/>
    <mergeCell ref="T67:X67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L67:N67"/>
    <mergeCell ref="O67:P67"/>
    <mergeCell ref="Q65:S65"/>
    <mergeCell ref="T65:X65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L65:N65"/>
    <mergeCell ref="O65:P65"/>
    <mergeCell ref="Q63:S63"/>
    <mergeCell ref="T63:X63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L63:N63"/>
    <mergeCell ref="O63:P63"/>
    <mergeCell ref="Q61:S61"/>
    <mergeCell ref="T61:X61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L61:N61"/>
    <mergeCell ref="O61:P61"/>
    <mergeCell ref="Q59:S59"/>
    <mergeCell ref="T59:X59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L59:N59"/>
    <mergeCell ref="O59:P59"/>
    <mergeCell ref="Q57:S57"/>
    <mergeCell ref="T57:X57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L57:N57"/>
    <mergeCell ref="O57:P57"/>
    <mergeCell ref="Q55:S55"/>
    <mergeCell ref="T55:X55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L55:N55"/>
    <mergeCell ref="O55:P55"/>
    <mergeCell ref="Q53:S53"/>
    <mergeCell ref="T53:X53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L53:N53"/>
    <mergeCell ref="O53:P53"/>
    <mergeCell ref="Q51:S51"/>
    <mergeCell ref="T51:X51"/>
    <mergeCell ref="Y51:Z51"/>
    <mergeCell ref="A52:H52"/>
    <mergeCell ref="I52:K52"/>
    <mergeCell ref="L52:N52"/>
    <mergeCell ref="O52:P52"/>
    <mergeCell ref="Q52:S52"/>
    <mergeCell ref="T52:X52"/>
    <mergeCell ref="Y52:Z52"/>
    <mergeCell ref="A51:H51"/>
    <mergeCell ref="I51:K51"/>
    <mergeCell ref="L51:N51"/>
    <mergeCell ref="O51:P51"/>
    <mergeCell ref="Q49:S49"/>
    <mergeCell ref="T49:X49"/>
    <mergeCell ref="Y49:Z49"/>
    <mergeCell ref="A50:H50"/>
    <mergeCell ref="I50:K50"/>
    <mergeCell ref="L50:N50"/>
    <mergeCell ref="O50:P50"/>
    <mergeCell ref="Q50:S50"/>
    <mergeCell ref="T50:X50"/>
    <mergeCell ref="Y50:Z50"/>
    <mergeCell ref="A49:H49"/>
    <mergeCell ref="I49:K49"/>
    <mergeCell ref="L49:N49"/>
    <mergeCell ref="O49:P49"/>
    <mergeCell ref="Q47:S47"/>
    <mergeCell ref="T47:X47"/>
    <mergeCell ref="Y47:Z47"/>
    <mergeCell ref="A48:H48"/>
    <mergeCell ref="I48:K48"/>
    <mergeCell ref="L48:N48"/>
    <mergeCell ref="O48:P48"/>
    <mergeCell ref="Q48:S48"/>
    <mergeCell ref="T48:X48"/>
    <mergeCell ref="Y48:Z48"/>
    <mergeCell ref="A47:H47"/>
    <mergeCell ref="I47:K47"/>
    <mergeCell ref="L47:N47"/>
    <mergeCell ref="O47:P47"/>
    <mergeCell ref="Q45:S45"/>
    <mergeCell ref="T45:X45"/>
    <mergeCell ref="Y45:Z45"/>
    <mergeCell ref="A46:H46"/>
    <mergeCell ref="I46:K46"/>
    <mergeCell ref="L46:N46"/>
    <mergeCell ref="O46:P46"/>
    <mergeCell ref="Q46:S46"/>
    <mergeCell ref="T46:X46"/>
    <mergeCell ref="Y46:Z46"/>
    <mergeCell ref="A45:H45"/>
    <mergeCell ref="I45:K45"/>
    <mergeCell ref="L45:N45"/>
    <mergeCell ref="O45:P45"/>
    <mergeCell ref="Q43:S43"/>
    <mergeCell ref="T43:X43"/>
    <mergeCell ref="Y43:Z43"/>
    <mergeCell ref="A44:H44"/>
    <mergeCell ref="I44:K44"/>
    <mergeCell ref="L44:N44"/>
    <mergeCell ref="O44:P44"/>
    <mergeCell ref="Q44:S44"/>
    <mergeCell ref="T44:X44"/>
    <mergeCell ref="Y44:Z44"/>
    <mergeCell ref="A43:H43"/>
    <mergeCell ref="I43:K43"/>
    <mergeCell ref="L43:N43"/>
    <mergeCell ref="O43:P43"/>
    <mergeCell ref="Q41:S41"/>
    <mergeCell ref="T41:X41"/>
    <mergeCell ref="Y41:Z41"/>
    <mergeCell ref="A42:H42"/>
    <mergeCell ref="I42:K42"/>
    <mergeCell ref="L42:N42"/>
    <mergeCell ref="O42:P42"/>
    <mergeCell ref="Q42:S42"/>
    <mergeCell ref="T42:X42"/>
    <mergeCell ref="Y42:Z42"/>
    <mergeCell ref="A41:H41"/>
    <mergeCell ref="I41:K41"/>
    <mergeCell ref="L41:N41"/>
    <mergeCell ref="O41:P41"/>
    <mergeCell ref="Q39:S39"/>
    <mergeCell ref="T39:X39"/>
    <mergeCell ref="Y39:Z39"/>
    <mergeCell ref="A40:H40"/>
    <mergeCell ref="I40:K40"/>
    <mergeCell ref="L40:N40"/>
    <mergeCell ref="O40:P40"/>
    <mergeCell ref="Q40:S40"/>
    <mergeCell ref="T40:X40"/>
    <mergeCell ref="Y40:Z40"/>
    <mergeCell ref="A39:H39"/>
    <mergeCell ref="I39:K39"/>
    <mergeCell ref="L39:N39"/>
    <mergeCell ref="O39:P39"/>
    <mergeCell ref="Q37:S37"/>
    <mergeCell ref="T37:X37"/>
    <mergeCell ref="Y37:Z37"/>
    <mergeCell ref="A38:H38"/>
    <mergeCell ref="I38:K38"/>
    <mergeCell ref="L38:N38"/>
    <mergeCell ref="O38:P38"/>
    <mergeCell ref="Q38:S38"/>
    <mergeCell ref="T38:X38"/>
    <mergeCell ref="Y38:Z38"/>
    <mergeCell ref="A37:H37"/>
    <mergeCell ref="I37:K37"/>
    <mergeCell ref="L37:N37"/>
    <mergeCell ref="O37:P37"/>
    <mergeCell ref="Q35:S35"/>
    <mergeCell ref="T35:X35"/>
    <mergeCell ref="Y35:Z35"/>
    <mergeCell ref="A36:H36"/>
    <mergeCell ref="I36:K36"/>
    <mergeCell ref="L36:N36"/>
    <mergeCell ref="O36:P36"/>
    <mergeCell ref="Q36:S36"/>
    <mergeCell ref="T36:X36"/>
    <mergeCell ref="Y36:Z36"/>
    <mergeCell ref="A35:H35"/>
    <mergeCell ref="I35:K35"/>
    <mergeCell ref="L35:N35"/>
    <mergeCell ref="O35:P35"/>
    <mergeCell ref="A32:Z32"/>
    <mergeCell ref="A33:Z33"/>
    <mergeCell ref="A34:H34"/>
    <mergeCell ref="I34:K34"/>
    <mergeCell ref="L34:N34"/>
    <mergeCell ref="O34:P34"/>
    <mergeCell ref="Q34:S34"/>
    <mergeCell ref="T34:X34"/>
    <mergeCell ref="Y34:Z34"/>
    <mergeCell ref="S30:W30"/>
    <mergeCell ref="X30:Z30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28:W28"/>
    <mergeCell ref="X28:Z28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6:W26"/>
    <mergeCell ref="X26:Z26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4:W24"/>
    <mergeCell ref="X24:Z24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2:W22"/>
    <mergeCell ref="X22:Z22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0:W20"/>
    <mergeCell ref="X20:Z20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18:W18"/>
    <mergeCell ref="X18:Z18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6:W16"/>
    <mergeCell ref="X16:Z16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4:W14"/>
    <mergeCell ref="X14:Z14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2:W12"/>
    <mergeCell ref="X12:Z12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0:W10"/>
    <mergeCell ref="X10:Z10"/>
    <mergeCell ref="A11:I11"/>
    <mergeCell ref="J11:L11"/>
    <mergeCell ref="M11:O11"/>
    <mergeCell ref="P11:R11"/>
    <mergeCell ref="S11:W11"/>
    <mergeCell ref="X11:Z11"/>
    <mergeCell ref="A10:I10"/>
    <mergeCell ref="J10:L10"/>
    <mergeCell ref="M10:O10"/>
    <mergeCell ref="P10:R10"/>
    <mergeCell ref="A8:B8"/>
    <mergeCell ref="C8:T8"/>
    <mergeCell ref="U8:Y8"/>
    <mergeCell ref="A9:Z9"/>
    <mergeCell ref="A6:D6"/>
    <mergeCell ref="E6:U6"/>
    <mergeCell ref="V6:Y6"/>
    <mergeCell ref="B7:Y7"/>
    <mergeCell ref="A4:C5"/>
    <mergeCell ref="D4:U5"/>
    <mergeCell ref="V4:Y4"/>
    <mergeCell ref="V5:Y5"/>
    <mergeCell ref="A1:Y1"/>
    <mergeCell ref="A2:Y2"/>
    <mergeCell ref="A3:V3"/>
    <mergeCell ref="W3:Y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2" max="255" man="1"/>
    <brk id="9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2016-11-08T05:27:41Z</dcterms:created>
  <dcterms:modified xsi:type="dcterms:W3CDTF">2016-11-08T05:27:41Z</dcterms:modified>
  <cp:category/>
  <cp:version/>
  <cp:contentType/>
  <cp:contentStatus/>
</cp:coreProperties>
</file>