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<sst xmlns="http://schemas.openxmlformats.org/spreadsheetml/2006/main" count="441" uniqueCount="178">
  <si>
    <t>ОТЧЕТ ОБ ИСПОЛНЕНИИ БЮДЖЕТА</t>
  </si>
  <si>
    <t>КОДЫ</t>
  </si>
  <si>
    <t xml:space="preserve">Форма по ОКУД </t>
  </si>
  <si>
    <t>0503117</t>
  </si>
  <si>
    <t>на 1 октября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</si>
  <si>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</si>
  <si>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</si>
  <si>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</si>
  <si>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</si>
  <si>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</si>
  <si>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</si>
  <si>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</si>
  <si>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</si>
  <si>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</si>
  <si>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</si>
  <si>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</si>
  <si>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</si>
  <si>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</si>
  <si>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</si>
  <si>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</si>
  <si>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</si>
  <si>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</si>
  <si>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</si>
  <si>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</si>
  <si>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</si>
  <si>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</si>
  <si>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</si>
  <si>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</si>
  <si>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</si>
  <si>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</si>
  <si>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</si>
  <si>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</si>
  <si>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</si>
  <si>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</si>
  <si>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</si>
  <si>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</si>
  <si>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</si>
  <si>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</si>
  <si>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</si>
  <si>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</si>
  <si>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</si>
  <si>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</si>
  <si>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</si>
  <si>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</si>
  <si>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</si>
  <si>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</si>
  <si>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</si>
  <si>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</si>
  <si>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</si>
  <si>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</si>
  <si>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</si>
  <si>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</si>
  <si>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</si>
  <si>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</si>
  <si>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</si>
  <si>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</si>
  <si>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</si>
  <si>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</si>
  <si>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</si>
  <si>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</si>
  <si>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</si>
  <si>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</si>
  <si>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</si>
  <si>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</si>
  <si>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</si>
  <si>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</si>
  <si>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</si>
  <si>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-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</si>
  <si>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</si>
  <si>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</si>
  <si>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</si>
  <si>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</si>
  <si>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</si>
  <si>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</si>
  <si>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</si>
  <si>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</si>
  <si>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</si>
  <si>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</si>
  <si>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</si>
  <si>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</si>
  <si>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</si>
  <si>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</si>
  <si>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</si>
  <si>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</si>
  <si>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</si>
  <si>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</si>
  <si>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</si>
  <si>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</si>
  <si>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</si>
  <si>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</si>
  <si>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</si>
  <si>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</si>
  <si>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</si>
  <si>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</si>
  <si>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</si>
  <si>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</si>
  <si>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</si>
  <si>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</si>
  <si>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</si>
  <si>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</si>
  <si>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</si>
  <si>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650 0107 6000020030 244</t>
  </si>
  <si>
    <t>290</t>
  </si>
  <si>
    <t>650 0111 6000007050 870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</si>
  <si>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</si>
  <si>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</si>
  <si>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</si>
  <si>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</si>
  <si>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</si>
  <si>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</si>
  <si>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</si>
  <si>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</si>
  <si>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</si>
  <si>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</si>
  <si>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</si>
  <si>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</si>
  <si>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</si>
  <si>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</si>
  <si>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</si>
  <si>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</si>
  <si>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</si>
  <si>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</si>
  <si>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</si>
  <si>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</si>
  <si>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</si>
  <si>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</si>
  <si>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</si>
  <si>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</si>
  <si>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</si>
  <si>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</si>
  <si>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</si>
  <si>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</si>
  <si>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Безвозмездные перечисления государственным и муниципальным организациям</t>
  </si>
  <si>
    <t>650 0401 6000085060 612</t>
  </si>
  <si>
    <t>241</t>
  </si>
  <si>
    <t>650 0409 6000004190 244</t>
  </si>
  <si>
    <t>650 0410 6000002400 242</t>
  </si>
  <si>
    <t>650 0501 6000003520 243</t>
  </si>
  <si>
    <t>650 0502 6000070010 540</t>
  </si>
  <si>
    <t>650 0502 6000082190 540</t>
  </si>
  <si>
    <t>650 0502 60000S2190 540</t>
  </si>
  <si>
    <t>650 0503 6000006100 244</t>
  </si>
  <si>
    <t>650 0503 6000006500 244</t>
  </si>
  <si>
    <t>650 0505 6000002040 540</t>
  </si>
  <si>
    <t>650 0707 6000000590 611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</si>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</sst>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42644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61683269.49</f>
        <v>61683269.49</v>
      </c>
      <c r="Q12" s="21"/>
      <c r="R12" s="21"/>
      <c r="S12" s="21">
        <f>46876037.36</f>
        <v>46876037.36</v>
      </c>
      <c r="T12" s="21"/>
      <c r="U12" s="21"/>
      <c r="V12" s="21"/>
      <c r="W12" s="21"/>
      <c r="X12" s="22">
        <f>14807232.13</f>
        <v>14807232.13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1249421.44</f>
        <v>1249421.44</v>
      </c>
      <c r="Q13" s="25"/>
      <c r="R13" s="25"/>
      <c r="S13" s="25">
        <f>1153094.35</f>
        <v>1153094.35</v>
      </c>
      <c r="T13" s="25"/>
      <c r="U13" s="25"/>
      <c r="V13" s="25"/>
      <c r="W13" s="25"/>
      <c r="X13" s="26">
        <f>96327.09</f>
        <v>96327.09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115000</f>
        <v>115000</v>
      </c>
      <c r="Q14" s="25"/>
      <c r="R14" s="25"/>
      <c r="S14" s="25">
        <f>108830.5</f>
        <v>108830.5</v>
      </c>
      <c r="T14" s="25"/>
      <c r="U14" s="25"/>
      <c r="V14" s="25"/>
      <c r="W14" s="25"/>
      <c r="X14" s="26">
        <f>6169.5</f>
        <v>6169.5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4000000</f>
        <v>4000000</v>
      </c>
      <c r="Q15" s="25"/>
      <c r="R15" s="25"/>
      <c r="S15" s="25">
        <f>3250269.57</f>
        <v>3250269.57</v>
      </c>
      <c r="T15" s="25"/>
      <c r="U15" s="25"/>
      <c r="V15" s="25"/>
      <c r="W15" s="25"/>
      <c r="X15" s="26">
        <f>749730.43</f>
        <v>749730.43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5">
        <f>543.5</f>
        <v>543.5</v>
      </c>
      <c r="T16" s="25"/>
      <c r="U16" s="25"/>
      <c r="V16" s="25"/>
      <c r="W16" s="25"/>
      <c r="X16" s="26">
        <f>456.5</f>
        <v>456.5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8000</f>
        <v>8000</v>
      </c>
      <c r="Q17" s="25"/>
      <c r="R17" s="25"/>
      <c r="S17" s="25">
        <f>20001.38</f>
        <v>20001.38</v>
      </c>
      <c r="T17" s="25"/>
      <c r="U17" s="25"/>
      <c r="V17" s="25"/>
      <c r="W17" s="25"/>
      <c r="X17" s="26">
        <f>-12001.38</f>
        <v>-12001.38</v>
      </c>
      <c r="Y17" s="26"/>
      <c r="Z17" s="26"/>
    </row>
    <row r="18" spans="1:26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870000</f>
        <v>870000</v>
      </c>
      <c r="Q18" s="25"/>
      <c r="R18" s="25"/>
      <c r="S18" s="25">
        <f>763458.34</f>
        <v>763458.34</v>
      </c>
      <c r="T18" s="25"/>
      <c r="U18" s="25"/>
      <c r="V18" s="25"/>
      <c r="W18" s="25"/>
      <c r="X18" s="26">
        <f>106541.66</f>
        <v>106541.66</v>
      </c>
      <c r="Y18" s="26"/>
      <c r="Z18" s="26"/>
    </row>
    <row r="19" spans="1:26" s="1" customFormat="1" ht="13.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108000</f>
        <v>108000</v>
      </c>
      <c r="Q19" s="25"/>
      <c r="R19" s="25"/>
      <c r="S19" s="25">
        <f>142044.18</f>
        <v>142044.18</v>
      </c>
      <c r="T19" s="25"/>
      <c r="U19" s="25"/>
      <c r="V19" s="25"/>
      <c r="W19" s="25"/>
      <c r="X19" s="26">
        <f>-34044.18</f>
        <v>-34044.18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5">
        <f>0</f>
        <v>0</v>
      </c>
      <c r="Q20" s="25"/>
      <c r="R20" s="25"/>
      <c r="S20" s="25">
        <f>3513.62</f>
        <v>3513.62</v>
      </c>
      <c r="T20" s="25"/>
      <c r="U20" s="25"/>
      <c r="V20" s="25"/>
      <c r="W20" s="25"/>
      <c r="X20" s="26">
        <f>0</f>
        <v>0</v>
      </c>
      <c r="Y20" s="26"/>
      <c r="Z20" s="26"/>
    </row>
    <row r="21" spans="1:26" s="1" customFormat="1" ht="24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5">
        <f>345000</f>
        <v>345000</v>
      </c>
      <c r="Q21" s="25"/>
      <c r="R21" s="25"/>
      <c r="S21" s="25">
        <f>158507.88</f>
        <v>158507.88</v>
      </c>
      <c r="T21" s="25"/>
      <c r="U21" s="25"/>
      <c r="V21" s="25"/>
      <c r="W21" s="25"/>
      <c r="X21" s="26">
        <f>186492.12</f>
        <v>186492.12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56</v>
      </c>
      <c r="N22" s="24"/>
      <c r="O22" s="24"/>
      <c r="P22" s="25">
        <f>626000</f>
        <v>626000</v>
      </c>
      <c r="Q22" s="25"/>
      <c r="R22" s="25"/>
      <c r="S22" s="25">
        <f>568547.97</f>
        <v>568547.97</v>
      </c>
      <c r="T22" s="25"/>
      <c r="U22" s="25"/>
      <c r="V22" s="25"/>
      <c r="W22" s="25"/>
      <c r="X22" s="26">
        <f>57452.03</f>
        <v>57452.03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58</v>
      </c>
      <c r="N23" s="24"/>
      <c r="O23" s="24"/>
      <c r="P23" s="25">
        <f>100000</f>
        <v>100000</v>
      </c>
      <c r="Q23" s="25"/>
      <c r="R23" s="25"/>
      <c r="S23" s="25">
        <f>71192.37</f>
        <v>71192.37</v>
      </c>
      <c r="T23" s="25"/>
      <c r="U23" s="25"/>
      <c r="V23" s="25"/>
      <c r="W23" s="25"/>
      <c r="X23" s="26">
        <f>28807.63</f>
        <v>28807.63</v>
      </c>
      <c r="Y23" s="26"/>
      <c r="Z23" s="26"/>
    </row>
    <row r="24" spans="1:26" s="1" customFormat="1" ht="4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60</v>
      </c>
      <c r="N24" s="24"/>
      <c r="O24" s="24"/>
      <c r="P24" s="25">
        <f>165000</f>
        <v>165000</v>
      </c>
      <c r="Q24" s="25"/>
      <c r="R24" s="25"/>
      <c r="S24" s="25">
        <f>62650</f>
        <v>62650</v>
      </c>
      <c r="T24" s="25"/>
      <c r="U24" s="25"/>
      <c r="V24" s="25"/>
      <c r="W24" s="25"/>
      <c r="X24" s="26">
        <f>102350</f>
        <v>102350</v>
      </c>
      <c r="Y24" s="26"/>
      <c r="Z24" s="26"/>
    </row>
    <row r="25" spans="1:26" s="1" customFormat="1" ht="33.7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62</v>
      </c>
      <c r="N25" s="24"/>
      <c r="O25" s="24"/>
      <c r="P25" s="25">
        <f>440000</f>
        <v>440000</v>
      </c>
      <c r="Q25" s="25"/>
      <c r="R25" s="25"/>
      <c r="S25" s="25">
        <f>320866.78</f>
        <v>320866.78</v>
      </c>
      <c r="T25" s="25"/>
      <c r="U25" s="25"/>
      <c r="V25" s="25"/>
      <c r="W25" s="25"/>
      <c r="X25" s="26">
        <f>119133.22</f>
        <v>119133.22</v>
      </c>
      <c r="Y25" s="26"/>
      <c r="Z25" s="26"/>
    </row>
    <row r="26" spans="1:26" s="1" customFormat="1" ht="4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64</v>
      </c>
      <c r="N26" s="24"/>
      <c r="O26" s="24"/>
      <c r="P26" s="25">
        <f>840000</f>
        <v>840000</v>
      </c>
      <c r="Q26" s="25"/>
      <c r="R26" s="25"/>
      <c r="S26" s="25">
        <f>763888.93</f>
        <v>763888.93</v>
      </c>
      <c r="T26" s="25"/>
      <c r="U26" s="25"/>
      <c r="V26" s="25"/>
      <c r="W26" s="25"/>
      <c r="X26" s="26">
        <f>76111.07</f>
        <v>76111.07</v>
      </c>
      <c r="Y26" s="26"/>
      <c r="Z26" s="26"/>
    </row>
    <row r="27" spans="1:26" s="1" customFormat="1" ht="13.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66</v>
      </c>
      <c r="N27" s="24"/>
      <c r="O27" s="24"/>
      <c r="P27" s="27" t="s">
        <v>67</v>
      </c>
      <c r="Q27" s="27"/>
      <c r="R27" s="27"/>
      <c r="S27" s="25">
        <f>0</f>
        <v>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47200600</f>
        <v>47200600</v>
      </c>
      <c r="Q28" s="25"/>
      <c r="R28" s="25"/>
      <c r="S28" s="25">
        <f>36576314.54</f>
        <v>36576314.54</v>
      </c>
      <c r="T28" s="25"/>
      <c r="U28" s="25"/>
      <c r="V28" s="25"/>
      <c r="W28" s="25"/>
      <c r="X28" s="26">
        <f>10624285.46</f>
        <v>10624285.46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118100</f>
        <v>118100</v>
      </c>
      <c r="Q29" s="25"/>
      <c r="R29" s="25"/>
      <c r="S29" s="25">
        <f>85840</f>
        <v>85840</v>
      </c>
      <c r="T29" s="25"/>
      <c r="U29" s="25"/>
      <c r="V29" s="25"/>
      <c r="W29" s="25"/>
      <c r="X29" s="26">
        <f>32260</f>
        <v>32260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784900</f>
        <v>784900</v>
      </c>
      <c r="Q30" s="25"/>
      <c r="R30" s="25"/>
      <c r="S30" s="25">
        <f>726000</f>
        <v>726000</v>
      </c>
      <c r="T30" s="25"/>
      <c r="U30" s="25"/>
      <c r="V30" s="25"/>
      <c r="W30" s="25"/>
      <c r="X30" s="26">
        <f>58900</f>
        <v>58900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4712248.05</f>
        <v>4712248.05</v>
      </c>
      <c r="Q31" s="25"/>
      <c r="R31" s="25"/>
      <c r="S31" s="25">
        <f>2100473.45</f>
        <v>2100473.45</v>
      </c>
      <c r="T31" s="25"/>
      <c r="U31" s="25"/>
      <c r="V31" s="25"/>
      <c r="W31" s="25"/>
      <c r="X31" s="26">
        <f>2611774.6</f>
        <v>2611774.6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29" t="s">
        <v>36</v>
      </c>
      <c r="P36" s="29"/>
      <c r="Q36" s="21">
        <f>62689346.23</f>
        <v>62689346.23</v>
      </c>
      <c r="R36" s="21"/>
      <c r="S36" s="21"/>
      <c r="T36" s="21">
        <f>44099693</f>
        <v>44099693</v>
      </c>
      <c r="U36" s="21"/>
      <c r="V36" s="21"/>
      <c r="W36" s="21"/>
      <c r="X36" s="21"/>
      <c r="Y36" s="22">
        <f>18589653.23</f>
        <v>18589653.23</v>
      </c>
      <c r="Z36" s="22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81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1296400</f>
        <v>1296400</v>
      </c>
      <c r="R37" s="33"/>
      <c r="S37" s="33"/>
      <c r="T37" s="33">
        <f>1103889.05</f>
        <v>1103889.05</v>
      </c>
      <c r="U37" s="33"/>
      <c r="V37" s="33"/>
      <c r="W37" s="33"/>
      <c r="X37" s="33"/>
      <c r="Y37" s="34">
        <f>192510.95</f>
        <v>192510.95</v>
      </c>
      <c r="Z37" s="34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81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355800</f>
        <v>355800</v>
      </c>
      <c r="R38" s="33"/>
      <c r="S38" s="33"/>
      <c r="T38" s="33">
        <f>324215.6</f>
        <v>324215.6</v>
      </c>
      <c r="U38" s="33"/>
      <c r="V38" s="33"/>
      <c r="W38" s="33"/>
      <c r="X38" s="33"/>
      <c r="Y38" s="34">
        <f>31584.4</f>
        <v>31584.4</v>
      </c>
      <c r="Z38" s="34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81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7000000</f>
        <v>7000000</v>
      </c>
      <c r="R39" s="33"/>
      <c r="S39" s="33"/>
      <c r="T39" s="33">
        <f>5507508.3</f>
        <v>5507508.3</v>
      </c>
      <c r="U39" s="33"/>
      <c r="V39" s="33"/>
      <c r="W39" s="33"/>
      <c r="X39" s="33"/>
      <c r="Y39" s="34">
        <f>1492491.7</f>
        <v>1492491.7</v>
      </c>
      <c r="Z39" s="34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81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66500</f>
        <v>66500</v>
      </c>
      <c r="R40" s="33"/>
      <c r="S40" s="33"/>
      <c r="T40" s="33">
        <f>2475</f>
        <v>2475</v>
      </c>
      <c r="U40" s="33"/>
      <c r="V40" s="33"/>
      <c r="W40" s="33"/>
      <c r="X40" s="33"/>
      <c r="Y40" s="34">
        <f>64025</f>
        <v>64025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81</v>
      </c>
      <c r="J41" s="31"/>
      <c r="K41" s="31"/>
      <c r="L41" s="31" t="s">
        <v>90</v>
      </c>
      <c r="M41" s="31"/>
      <c r="N41" s="31"/>
      <c r="O41" s="32" t="s">
        <v>93</v>
      </c>
      <c r="P41" s="32"/>
      <c r="Q41" s="33">
        <f>0</f>
        <v>0</v>
      </c>
      <c r="R41" s="33"/>
      <c r="S41" s="33"/>
      <c r="T41" s="35" t="s">
        <v>67</v>
      </c>
      <c r="U41" s="35"/>
      <c r="V41" s="35"/>
      <c r="W41" s="35"/>
      <c r="X41" s="35"/>
      <c r="Y41" s="34">
        <f>0</f>
        <v>0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81</v>
      </c>
      <c r="J42" s="31"/>
      <c r="K42" s="31"/>
      <c r="L42" s="31" t="s">
        <v>90</v>
      </c>
      <c r="M42" s="31"/>
      <c r="N42" s="31"/>
      <c r="O42" s="32" t="s">
        <v>95</v>
      </c>
      <c r="P42" s="32"/>
      <c r="Q42" s="33">
        <f>0</f>
        <v>0</v>
      </c>
      <c r="R42" s="33"/>
      <c r="S42" s="33"/>
      <c r="T42" s="35" t="s">
        <v>67</v>
      </c>
      <c r="U42" s="35"/>
      <c r="V42" s="35"/>
      <c r="W42" s="35"/>
      <c r="X42" s="35"/>
      <c r="Y42" s="34">
        <f>0</f>
        <v>0</v>
      </c>
      <c r="Z42" s="34"/>
    </row>
    <row r="43" spans="1:26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1" t="s">
        <v>81</v>
      </c>
      <c r="J43" s="31"/>
      <c r="K43" s="31"/>
      <c r="L43" s="31" t="s">
        <v>96</v>
      </c>
      <c r="M43" s="31"/>
      <c r="N43" s="31"/>
      <c r="O43" s="32" t="s">
        <v>87</v>
      </c>
      <c r="P43" s="32"/>
      <c r="Q43" s="33">
        <f>2000000</f>
        <v>2000000</v>
      </c>
      <c r="R43" s="33"/>
      <c r="S43" s="33"/>
      <c r="T43" s="33">
        <f>1537681.4</f>
        <v>1537681.4</v>
      </c>
      <c r="U43" s="33"/>
      <c r="V43" s="33"/>
      <c r="W43" s="33"/>
      <c r="X43" s="33"/>
      <c r="Y43" s="34">
        <f>462318.6</f>
        <v>462318.6</v>
      </c>
      <c r="Z43" s="34"/>
    </row>
    <row r="44" spans="1:26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1" t="s">
        <v>81</v>
      </c>
      <c r="J44" s="31"/>
      <c r="K44" s="31"/>
      <c r="L44" s="31" t="s">
        <v>98</v>
      </c>
      <c r="M44" s="31"/>
      <c r="N44" s="31"/>
      <c r="O44" s="32" t="s">
        <v>99</v>
      </c>
      <c r="P44" s="32"/>
      <c r="Q44" s="33">
        <f>425894</f>
        <v>425894</v>
      </c>
      <c r="R44" s="33"/>
      <c r="S44" s="33"/>
      <c r="T44" s="33">
        <f>319420.5</f>
        <v>319420.5</v>
      </c>
      <c r="U44" s="33"/>
      <c r="V44" s="33"/>
      <c r="W44" s="33"/>
      <c r="X44" s="33"/>
      <c r="Y44" s="34">
        <f>106473.5</f>
        <v>106473.5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81</v>
      </c>
      <c r="J45" s="31"/>
      <c r="K45" s="31"/>
      <c r="L45" s="31" t="s">
        <v>101</v>
      </c>
      <c r="M45" s="31"/>
      <c r="N45" s="31"/>
      <c r="O45" s="32" t="s">
        <v>102</v>
      </c>
      <c r="P45" s="32"/>
      <c r="Q45" s="33">
        <f>547221.44</f>
        <v>547221.44</v>
      </c>
      <c r="R45" s="33"/>
      <c r="S45" s="33"/>
      <c r="T45" s="33">
        <f>189800</f>
        <v>189800</v>
      </c>
      <c r="U45" s="33"/>
      <c r="V45" s="33"/>
      <c r="W45" s="33"/>
      <c r="X45" s="33"/>
      <c r="Y45" s="34">
        <f>357421.44</f>
        <v>357421.44</v>
      </c>
      <c r="Z45" s="34"/>
    </row>
    <row r="46" spans="1:26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1" t="s">
        <v>81</v>
      </c>
      <c r="J46" s="31"/>
      <c r="K46" s="31"/>
      <c r="L46" s="31" t="s">
        <v>103</v>
      </c>
      <c r="M46" s="31"/>
      <c r="N46" s="31"/>
      <c r="O46" s="32" t="s">
        <v>102</v>
      </c>
      <c r="P46" s="32"/>
      <c r="Q46" s="33">
        <f>0</f>
        <v>0</v>
      </c>
      <c r="R46" s="33"/>
      <c r="S46" s="33"/>
      <c r="T46" s="35" t="s">
        <v>67</v>
      </c>
      <c r="U46" s="35"/>
      <c r="V46" s="35"/>
      <c r="W46" s="35"/>
      <c r="X46" s="35"/>
      <c r="Y46" s="34">
        <f>0</f>
        <v>0</v>
      </c>
      <c r="Z46" s="34"/>
    </row>
    <row r="47" spans="1:26" s="1" customFormat="1" ht="13.5" customHeight="1">
      <c r="A47" s="30" t="s">
        <v>82</v>
      </c>
      <c r="B47" s="30"/>
      <c r="C47" s="30"/>
      <c r="D47" s="30"/>
      <c r="E47" s="30"/>
      <c r="F47" s="30"/>
      <c r="G47" s="30"/>
      <c r="H47" s="30"/>
      <c r="I47" s="31" t="s">
        <v>81</v>
      </c>
      <c r="J47" s="31"/>
      <c r="K47" s="31"/>
      <c r="L47" s="31" t="s">
        <v>104</v>
      </c>
      <c r="M47" s="31"/>
      <c r="N47" s="31"/>
      <c r="O47" s="32" t="s">
        <v>84</v>
      </c>
      <c r="P47" s="32"/>
      <c r="Q47" s="33">
        <f>3095300</f>
        <v>3095300</v>
      </c>
      <c r="R47" s="33"/>
      <c r="S47" s="33"/>
      <c r="T47" s="33">
        <f>2520230.22</f>
        <v>2520230.22</v>
      </c>
      <c r="U47" s="33"/>
      <c r="V47" s="33"/>
      <c r="W47" s="33"/>
      <c r="X47" s="33"/>
      <c r="Y47" s="34">
        <f>575069.78</f>
        <v>575069.78</v>
      </c>
      <c r="Z47" s="34"/>
    </row>
    <row r="48" spans="1:26" s="1" customFormat="1" ht="13.5" customHeight="1">
      <c r="A48" s="30" t="s">
        <v>89</v>
      </c>
      <c r="B48" s="30"/>
      <c r="C48" s="30"/>
      <c r="D48" s="30"/>
      <c r="E48" s="30"/>
      <c r="F48" s="30"/>
      <c r="G48" s="30"/>
      <c r="H48" s="30"/>
      <c r="I48" s="31" t="s">
        <v>81</v>
      </c>
      <c r="J48" s="31"/>
      <c r="K48" s="31"/>
      <c r="L48" s="31" t="s">
        <v>105</v>
      </c>
      <c r="M48" s="31"/>
      <c r="N48" s="31"/>
      <c r="O48" s="32" t="s">
        <v>91</v>
      </c>
      <c r="P48" s="32"/>
      <c r="Q48" s="33">
        <f>145600</f>
        <v>145600</v>
      </c>
      <c r="R48" s="33"/>
      <c r="S48" s="33"/>
      <c r="T48" s="33">
        <f>13496.9</f>
        <v>13496.9</v>
      </c>
      <c r="U48" s="33"/>
      <c r="V48" s="33"/>
      <c r="W48" s="33"/>
      <c r="X48" s="33"/>
      <c r="Y48" s="34">
        <f>132103.1</f>
        <v>132103.1</v>
      </c>
      <c r="Z48" s="34"/>
    </row>
    <row r="49" spans="1:26" s="1" customFormat="1" ht="13.5" customHeight="1">
      <c r="A49" s="30" t="s">
        <v>85</v>
      </c>
      <c r="B49" s="30"/>
      <c r="C49" s="30"/>
      <c r="D49" s="30"/>
      <c r="E49" s="30"/>
      <c r="F49" s="30"/>
      <c r="G49" s="30"/>
      <c r="H49" s="30"/>
      <c r="I49" s="31" t="s">
        <v>81</v>
      </c>
      <c r="J49" s="31"/>
      <c r="K49" s="31"/>
      <c r="L49" s="31" t="s">
        <v>106</v>
      </c>
      <c r="M49" s="31"/>
      <c r="N49" s="31"/>
      <c r="O49" s="32" t="s">
        <v>87</v>
      </c>
      <c r="P49" s="32"/>
      <c r="Q49" s="33">
        <f>956400</f>
        <v>956400</v>
      </c>
      <c r="R49" s="33"/>
      <c r="S49" s="33"/>
      <c r="T49" s="33">
        <f>789928.92</f>
        <v>789928.92</v>
      </c>
      <c r="U49" s="33"/>
      <c r="V49" s="33"/>
      <c r="W49" s="33"/>
      <c r="X49" s="33"/>
      <c r="Y49" s="34">
        <f>166471.08</f>
        <v>166471.08</v>
      </c>
      <c r="Z49" s="34"/>
    </row>
    <row r="50" spans="1:26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1" t="s">
        <v>81</v>
      </c>
      <c r="J50" s="31"/>
      <c r="K50" s="31"/>
      <c r="L50" s="31" t="s">
        <v>108</v>
      </c>
      <c r="M50" s="31"/>
      <c r="N50" s="31"/>
      <c r="O50" s="32" t="s">
        <v>109</v>
      </c>
      <c r="P50" s="32"/>
      <c r="Q50" s="33">
        <f>300000</f>
        <v>300000</v>
      </c>
      <c r="R50" s="33"/>
      <c r="S50" s="33"/>
      <c r="T50" s="33">
        <f>237327.16</f>
        <v>237327.16</v>
      </c>
      <c r="U50" s="33"/>
      <c r="V50" s="33"/>
      <c r="W50" s="33"/>
      <c r="X50" s="33"/>
      <c r="Y50" s="34">
        <f>62672.84</f>
        <v>62672.84</v>
      </c>
      <c r="Z50" s="34"/>
    </row>
    <row r="51" spans="1:26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1" t="s">
        <v>81</v>
      </c>
      <c r="J51" s="31"/>
      <c r="K51" s="31"/>
      <c r="L51" s="31" t="s">
        <v>110</v>
      </c>
      <c r="M51" s="31"/>
      <c r="N51" s="31"/>
      <c r="O51" s="32" t="s">
        <v>109</v>
      </c>
      <c r="P51" s="32"/>
      <c r="Q51" s="33">
        <f>30000</f>
        <v>30000</v>
      </c>
      <c r="R51" s="33"/>
      <c r="S51" s="33"/>
      <c r="T51" s="33">
        <f>19000</f>
        <v>19000</v>
      </c>
      <c r="U51" s="33"/>
      <c r="V51" s="33"/>
      <c r="W51" s="33"/>
      <c r="X51" s="33"/>
      <c r="Y51" s="34">
        <f>11000</f>
        <v>11000</v>
      </c>
      <c r="Z51" s="34"/>
    </row>
    <row r="52" spans="1:26" s="1" customFormat="1" ht="13.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1" t="s">
        <v>81</v>
      </c>
      <c r="J52" s="31"/>
      <c r="K52" s="31"/>
      <c r="L52" s="31" t="s">
        <v>110</v>
      </c>
      <c r="M52" s="31"/>
      <c r="N52" s="31"/>
      <c r="O52" s="32" t="s">
        <v>93</v>
      </c>
      <c r="P52" s="32"/>
      <c r="Q52" s="33">
        <f>70000</f>
        <v>70000</v>
      </c>
      <c r="R52" s="33"/>
      <c r="S52" s="33"/>
      <c r="T52" s="33">
        <f>40600</f>
        <v>40600</v>
      </c>
      <c r="U52" s="33"/>
      <c r="V52" s="33"/>
      <c r="W52" s="33"/>
      <c r="X52" s="33"/>
      <c r="Y52" s="34">
        <f>29400</f>
        <v>29400</v>
      </c>
      <c r="Z52" s="34"/>
    </row>
    <row r="53" spans="1:26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1" t="s">
        <v>81</v>
      </c>
      <c r="J53" s="31"/>
      <c r="K53" s="31"/>
      <c r="L53" s="31" t="s">
        <v>110</v>
      </c>
      <c r="M53" s="31"/>
      <c r="N53" s="31"/>
      <c r="O53" s="32" t="s">
        <v>112</v>
      </c>
      <c r="P53" s="32"/>
      <c r="Q53" s="33">
        <f>1300000</f>
        <v>1300000</v>
      </c>
      <c r="R53" s="33"/>
      <c r="S53" s="33"/>
      <c r="T53" s="33">
        <f>670116.48</f>
        <v>670116.48</v>
      </c>
      <c r="U53" s="33"/>
      <c r="V53" s="33"/>
      <c r="W53" s="33"/>
      <c r="X53" s="33"/>
      <c r="Y53" s="34">
        <f>629883.52</f>
        <v>629883.52</v>
      </c>
      <c r="Z53" s="34"/>
    </row>
    <row r="54" spans="1:26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1" t="s">
        <v>81</v>
      </c>
      <c r="J54" s="31"/>
      <c r="K54" s="31"/>
      <c r="L54" s="31" t="s">
        <v>110</v>
      </c>
      <c r="M54" s="31"/>
      <c r="N54" s="31"/>
      <c r="O54" s="32" t="s">
        <v>114</v>
      </c>
      <c r="P54" s="32"/>
      <c r="Q54" s="33">
        <f>120000</f>
        <v>120000</v>
      </c>
      <c r="R54" s="33"/>
      <c r="S54" s="33"/>
      <c r="T54" s="33">
        <f>80000</f>
        <v>80000</v>
      </c>
      <c r="U54" s="33"/>
      <c r="V54" s="33"/>
      <c r="W54" s="33"/>
      <c r="X54" s="33"/>
      <c r="Y54" s="34">
        <f>40000</f>
        <v>40000</v>
      </c>
      <c r="Z54" s="34"/>
    </row>
    <row r="55" spans="1:26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1" t="s">
        <v>81</v>
      </c>
      <c r="J55" s="31"/>
      <c r="K55" s="31"/>
      <c r="L55" s="31" t="s">
        <v>110</v>
      </c>
      <c r="M55" s="31"/>
      <c r="N55" s="31"/>
      <c r="O55" s="32" t="s">
        <v>116</v>
      </c>
      <c r="P55" s="32"/>
      <c r="Q55" s="33">
        <f>350000</f>
        <v>350000</v>
      </c>
      <c r="R55" s="33"/>
      <c r="S55" s="33"/>
      <c r="T55" s="33">
        <f>185908.61</f>
        <v>185908.61</v>
      </c>
      <c r="U55" s="33"/>
      <c r="V55" s="33"/>
      <c r="W55" s="33"/>
      <c r="X55" s="33"/>
      <c r="Y55" s="34">
        <f>164091.39</f>
        <v>164091.39</v>
      </c>
      <c r="Z55" s="34"/>
    </row>
    <row r="56" spans="1:26" s="1" customFormat="1" ht="13.5" customHeight="1">
      <c r="A56" s="30" t="s">
        <v>94</v>
      </c>
      <c r="B56" s="30"/>
      <c r="C56" s="30"/>
      <c r="D56" s="30"/>
      <c r="E56" s="30"/>
      <c r="F56" s="30"/>
      <c r="G56" s="30"/>
      <c r="H56" s="30"/>
      <c r="I56" s="31" t="s">
        <v>81</v>
      </c>
      <c r="J56" s="31"/>
      <c r="K56" s="31"/>
      <c r="L56" s="31" t="s">
        <v>110</v>
      </c>
      <c r="M56" s="31"/>
      <c r="N56" s="31"/>
      <c r="O56" s="32" t="s">
        <v>95</v>
      </c>
      <c r="P56" s="32"/>
      <c r="Q56" s="33">
        <f>350000</f>
        <v>350000</v>
      </c>
      <c r="R56" s="33"/>
      <c r="S56" s="33"/>
      <c r="T56" s="33">
        <f>260552.04</f>
        <v>260552.04</v>
      </c>
      <c r="U56" s="33"/>
      <c r="V56" s="33"/>
      <c r="W56" s="33"/>
      <c r="X56" s="33"/>
      <c r="Y56" s="34">
        <f>89447.96</f>
        <v>89447.96</v>
      </c>
      <c r="Z56" s="34"/>
    </row>
    <row r="57" spans="1:26" s="1" customFormat="1" ht="13.5" customHeight="1">
      <c r="A57" s="30" t="s">
        <v>100</v>
      </c>
      <c r="B57" s="30"/>
      <c r="C57" s="30"/>
      <c r="D57" s="30"/>
      <c r="E57" s="30"/>
      <c r="F57" s="30"/>
      <c r="G57" s="30"/>
      <c r="H57" s="30"/>
      <c r="I57" s="31" t="s">
        <v>81</v>
      </c>
      <c r="J57" s="31"/>
      <c r="K57" s="31"/>
      <c r="L57" s="31" t="s">
        <v>110</v>
      </c>
      <c r="M57" s="31"/>
      <c r="N57" s="31"/>
      <c r="O57" s="32" t="s">
        <v>102</v>
      </c>
      <c r="P57" s="32"/>
      <c r="Q57" s="33">
        <f>6500</f>
        <v>6500</v>
      </c>
      <c r="R57" s="33"/>
      <c r="S57" s="33"/>
      <c r="T57" s="33">
        <f>6222.74</f>
        <v>6222.74</v>
      </c>
      <c r="U57" s="33"/>
      <c r="V57" s="33"/>
      <c r="W57" s="33"/>
      <c r="X57" s="33"/>
      <c r="Y57" s="34">
        <f>277.26</f>
        <v>277.26</v>
      </c>
      <c r="Z57" s="34"/>
    </row>
    <row r="58" spans="1:26" s="1" customFormat="1" ht="13.5" customHeight="1">
      <c r="A58" s="30" t="s">
        <v>117</v>
      </c>
      <c r="B58" s="30"/>
      <c r="C58" s="30"/>
      <c r="D58" s="30"/>
      <c r="E58" s="30"/>
      <c r="F58" s="30"/>
      <c r="G58" s="30"/>
      <c r="H58" s="30"/>
      <c r="I58" s="31" t="s">
        <v>81</v>
      </c>
      <c r="J58" s="31"/>
      <c r="K58" s="31"/>
      <c r="L58" s="31" t="s">
        <v>110</v>
      </c>
      <c r="M58" s="31"/>
      <c r="N58" s="31"/>
      <c r="O58" s="32" t="s">
        <v>118</v>
      </c>
      <c r="P58" s="32"/>
      <c r="Q58" s="33">
        <f>523000</f>
        <v>523000</v>
      </c>
      <c r="R58" s="33"/>
      <c r="S58" s="33"/>
      <c r="T58" s="33">
        <f>357412.02</f>
        <v>357412.02</v>
      </c>
      <c r="U58" s="33"/>
      <c r="V58" s="33"/>
      <c r="W58" s="33"/>
      <c r="X58" s="33"/>
      <c r="Y58" s="34">
        <f>165587.98</f>
        <v>165587.98</v>
      </c>
      <c r="Z58" s="34"/>
    </row>
    <row r="59" spans="1:26" s="1" customFormat="1" ht="13.5" customHeight="1">
      <c r="A59" s="30" t="s">
        <v>100</v>
      </c>
      <c r="B59" s="30"/>
      <c r="C59" s="30"/>
      <c r="D59" s="30"/>
      <c r="E59" s="30"/>
      <c r="F59" s="30"/>
      <c r="G59" s="30"/>
      <c r="H59" s="30"/>
      <c r="I59" s="31" t="s">
        <v>81</v>
      </c>
      <c r="J59" s="31"/>
      <c r="K59" s="31"/>
      <c r="L59" s="31" t="s">
        <v>119</v>
      </c>
      <c r="M59" s="31"/>
      <c r="N59" s="31"/>
      <c r="O59" s="32" t="s">
        <v>102</v>
      </c>
      <c r="P59" s="32"/>
      <c r="Q59" s="33">
        <f>600000</f>
        <v>600000</v>
      </c>
      <c r="R59" s="33"/>
      <c r="S59" s="33"/>
      <c r="T59" s="33">
        <f>484734</f>
        <v>484734</v>
      </c>
      <c r="U59" s="33"/>
      <c r="V59" s="33"/>
      <c r="W59" s="33"/>
      <c r="X59" s="33"/>
      <c r="Y59" s="34">
        <f>115266</f>
        <v>115266</v>
      </c>
      <c r="Z59" s="34"/>
    </row>
    <row r="60" spans="1:26" s="1" customFormat="1" ht="13.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1" t="s">
        <v>81</v>
      </c>
      <c r="J60" s="31"/>
      <c r="K60" s="31"/>
      <c r="L60" s="31" t="s">
        <v>120</v>
      </c>
      <c r="M60" s="31"/>
      <c r="N60" s="31"/>
      <c r="O60" s="32" t="s">
        <v>91</v>
      </c>
      <c r="P60" s="32"/>
      <c r="Q60" s="33">
        <f>400000</f>
        <v>400000</v>
      </c>
      <c r="R60" s="33"/>
      <c r="S60" s="33"/>
      <c r="T60" s="33">
        <f>371699.74</f>
        <v>371699.74</v>
      </c>
      <c r="U60" s="33"/>
      <c r="V60" s="33"/>
      <c r="W60" s="33"/>
      <c r="X60" s="33"/>
      <c r="Y60" s="34">
        <f>28300.26</f>
        <v>28300.26</v>
      </c>
      <c r="Z60" s="34"/>
    </row>
    <row r="61" spans="1:26" s="1" customFormat="1" ht="13.5" customHeight="1">
      <c r="A61" s="30" t="s">
        <v>115</v>
      </c>
      <c r="B61" s="30"/>
      <c r="C61" s="30"/>
      <c r="D61" s="30"/>
      <c r="E61" s="30"/>
      <c r="F61" s="30"/>
      <c r="G61" s="30"/>
      <c r="H61" s="30"/>
      <c r="I61" s="31" t="s">
        <v>81</v>
      </c>
      <c r="J61" s="31"/>
      <c r="K61" s="31"/>
      <c r="L61" s="31" t="s">
        <v>121</v>
      </c>
      <c r="M61" s="31"/>
      <c r="N61" s="31"/>
      <c r="O61" s="32" t="s">
        <v>116</v>
      </c>
      <c r="P61" s="32"/>
      <c r="Q61" s="33">
        <f>10000</f>
        <v>10000</v>
      </c>
      <c r="R61" s="33"/>
      <c r="S61" s="33"/>
      <c r="T61" s="33">
        <f>2262.88</f>
        <v>2262.88</v>
      </c>
      <c r="U61" s="33"/>
      <c r="V61" s="33"/>
      <c r="W61" s="33"/>
      <c r="X61" s="33"/>
      <c r="Y61" s="34">
        <f>7737.12</f>
        <v>7737.12</v>
      </c>
      <c r="Z61" s="34"/>
    </row>
    <row r="62" spans="1:26" s="1" customFormat="1" ht="13.5" customHeight="1">
      <c r="A62" s="30" t="s">
        <v>94</v>
      </c>
      <c r="B62" s="30"/>
      <c r="C62" s="30"/>
      <c r="D62" s="30"/>
      <c r="E62" s="30"/>
      <c r="F62" s="30"/>
      <c r="G62" s="30"/>
      <c r="H62" s="30"/>
      <c r="I62" s="31" t="s">
        <v>81</v>
      </c>
      <c r="J62" s="31"/>
      <c r="K62" s="31"/>
      <c r="L62" s="31" t="s">
        <v>121</v>
      </c>
      <c r="M62" s="31"/>
      <c r="N62" s="31"/>
      <c r="O62" s="32" t="s">
        <v>95</v>
      </c>
      <c r="P62" s="32"/>
      <c r="Q62" s="33">
        <f>50000</f>
        <v>50000</v>
      </c>
      <c r="R62" s="33"/>
      <c r="S62" s="33"/>
      <c r="T62" s="33">
        <f>467.15</f>
        <v>467.15</v>
      </c>
      <c r="U62" s="33"/>
      <c r="V62" s="33"/>
      <c r="W62" s="33"/>
      <c r="X62" s="33"/>
      <c r="Y62" s="34">
        <f>49532.85</f>
        <v>49532.85</v>
      </c>
      <c r="Z62" s="34"/>
    </row>
    <row r="63" spans="1:26" s="1" customFormat="1" ht="13.5" customHeight="1">
      <c r="A63" s="30" t="s">
        <v>100</v>
      </c>
      <c r="B63" s="30"/>
      <c r="C63" s="30"/>
      <c r="D63" s="30"/>
      <c r="E63" s="30"/>
      <c r="F63" s="30"/>
      <c r="G63" s="30"/>
      <c r="H63" s="30"/>
      <c r="I63" s="31" t="s">
        <v>81</v>
      </c>
      <c r="J63" s="31"/>
      <c r="K63" s="31"/>
      <c r="L63" s="31" t="s">
        <v>121</v>
      </c>
      <c r="M63" s="31"/>
      <c r="N63" s="31"/>
      <c r="O63" s="32" t="s">
        <v>102</v>
      </c>
      <c r="P63" s="32"/>
      <c r="Q63" s="33">
        <f>300000</f>
        <v>300000</v>
      </c>
      <c r="R63" s="33"/>
      <c r="S63" s="33"/>
      <c r="T63" s="33">
        <f>219622.65</f>
        <v>219622.65</v>
      </c>
      <c r="U63" s="33"/>
      <c r="V63" s="33"/>
      <c r="W63" s="33"/>
      <c r="X63" s="33"/>
      <c r="Y63" s="34">
        <f>80377.35</f>
        <v>80377.35</v>
      </c>
      <c r="Z63" s="34"/>
    </row>
    <row r="64" spans="1:26" s="1" customFormat="1" ht="13.5" customHeight="1">
      <c r="A64" s="30" t="s">
        <v>117</v>
      </c>
      <c r="B64" s="30"/>
      <c r="C64" s="30"/>
      <c r="D64" s="30"/>
      <c r="E64" s="30"/>
      <c r="F64" s="30"/>
      <c r="G64" s="30"/>
      <c r="H64" s="30"/>
      <c r="I64" s="31" t="s">
        <v>81</v>
      </c>
      <c r="J64" s="31"/>
      <c r="K64" s="31"/>
      <c r="L64" s="31" t="s">
        <v>121</v>
      </c>
      <c r="M64" s="31"/>
      <c r="N64" s="31"/>
      <c r="O64" s="32" t="s">
        <v>118</v>
      </c>
      <c r="P64" s="32"/>
      <c r="Q64" s="33">
        <f>140000</f>
        <v>140000</v>
      </c>
      <c r="R64" s="33"/>
      <c r="S64" s="33"/>
      <c r="T64" s="33">
        <f>100000</f>
        <v>100000</v>
      </c>
      <c r="U64" s="33"/>
      <c r="V64" s="33"/>
      <c r="W64" s="33"/>
      <c r="X64" s="33"/>
      <c r="Y64" s="34">
        <f>40000</f>
        <v>40000</v>
      </c>
      <c r="Z64" s="34"/>
    </row>
    <row r="65" spans="1:26" s="1" customFormat="1" ht="13.5" customHeight="1">
      <c r="A65" s="30" t="s">
        <v>100</v>
      </c>
      <c r="B65" s="30"/>
      <c r="C65" s="30"/>
      <c r="D65" s="30"/>
      <c r="E65" s="30"/>
      <c r="F65" s="30"/>
      <c r="G65" s="30"/>
      <c r="H65" s="30"/>
      <c r="I65" s="31" t="s">
        <v>81</v>
      </c>
      <c r="J65" s="31"/>
      <c r="K65" s="31"/>
      <c r="L65" s="31" t="s">
        <v>122</v>
      </c>
      <c r="M65" s="31"/>
      <c r="N65" s="31"/>
      <c r="O65" s="32" t="s">
        <v>102</v>
      </c>
      <c r="P65" s="32"/>
      <c r="Q65" s="33">
        <f>100000</f>
        <v>100000</v>
      </c>
      <c r="R65" s="33"/>
      <c r="S65" s="33"/>
      <c r="T65" s="33">
        <f>85498</f>
        <v>85498</v>
      </c>
      <c r="U65" s="33"/>
      <c r="V65" s="33"/>
      <c r="W65" s="33"/>
      <c r="X65" s="33"/>
      <c r="Y65" s="34">
        <f>14502</f>
        <v>14502</v>
      </c>
      <c r="Z65" s="34"/>
    </row>
    <row r="66" spans="1:26" s="1" customFormat="1" ht="13.5" customHeight="1">
      <c r="A66" s="30" t="s">
        <v>82</v>
      </c>
      <c r="B66" s="30"/>
      <c r="C66" s="30"/>
      <c r="D66" s="30"/>
      <c r="E66" s="30"/>
      <c r="F66" s="30"/>
      <c r="G66" s="30"/>
      <c r="H66" s="30"/>
      <c r="I66" s="31" t="s">
        <v>81</v>
      </c>
      <c r="J66" s="31"/>
      <c r="K66" s="31"/>
      <c r="L66" s="31" t="s">
        <v>123</v>
      </c>
      <c r="M66" s="31"/>
      <c r="N66" s="31"/>
      <c r="O66" s="32" t="s">
        <v>84</v>
      </c>
      <c r="P66" s="32"/>
      <c r="Q66" s="33">
        <f>602800</f>
        <v>602800</v>
      </c>
      <c r="R66" s="33"/>
      <c r="S66" s="33"/>
      <c r="T66" s="33">
        <f>283942.26</f>
        <v>283942.26</v>
      </c>
      <c r="U66" s="33"/>
      <c r="V66" s="33"/>
      <c r="W66" s="33"/>
      <c r="X66" s="33"/>
      <c r="Y66" s="34">
        <f>318857.74</f>
        <v>318857.74</v>
      </c>
      <c r="Z66" s="34"/>
    </row>
    <row r="67" spans="1:26" s="1" customFormat="1" ht="13.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1" t="s">
        <v>81</v>
      </c>
      <c r="J67" s="31"/>
      <c r="K67" s="31"/>
      <c r="L67" s="31" t="s">
        <v>124</v>
      </c>
      <c r="M67" s="31"/>
      <c r="N67" s="31"/>
      <c r="O67" s="32" t="s">
        <v>87</v>
      </c>
      <c r="P67" s="32"/>
      <c r="Q67" s="33">
        <f>182100</f>
        <v>182100</v>
      </c>
      <c r="R67" s="33"/>
      <c r="S67" s="33"/>
      <c r="T67" s="33">
        <f>36814</f>
        <v>36814</v>
      </c>
      <c r="U67" s="33"/>
      <c r="V67" s="33"/>
      <c r="W67" s="33"/>
      <c r="X67" s="33"/>
      <c r="Y67" s="34">
        <f>145286</f>
        <v>145286</v>
      </c>
      <c r="Z67" s="34"/>
    </row>
    <row r="68" spans="1:26" s="1" customFormat="1" ht="13.5" customHeight="1">
      <c r="A68" s="30" t="s">
        <v>82</v>
      </c>
      <c r="B68" s="30"/>
      <c r="C68" s="30"/>
      <c r="D68" s="30"/>
      <c r="E68" s="30"/>
      <c r="F68" s="30"/>
      <c r="G68" s="30"/>
      <c r="H68" s="30"/>
      <c r="I68" s="31" t="s">
        <v>81</v>
      </c>
      <c r="J68" s="31"/>
      <c r="K68" s="31"/>
      <c r="L68" s="31" t="s">
        <v>125</v>
      </c>
      <c r="M68" s="31"/>
      <c r="N68" s="31"/>
      <c r="O68" s="32" t="s">
        <v>84</v>
      </c>
      <c r="P68" s="32"/>
      <c r="Q68" s="33">
        <f>41500</f>
        <v>41500</v>
      </c>
      <c r="R68" s="33"/>
      <c r="S68" s="33"/>
      <c r="T68" s="33">
        <f>27050</f>
        <v>27050</v>
      </c>
      <c r="U68" s="33"/>
      <c r="V68" s="33"/>
      <c r="W68" s="33"/>
      <c r="X68" s="33"/>
      <c r="Y68" s="34">
        <f>14450</f>
        <v>14450</v>
      </c>
      <c r="Z68" s="34"/>
    </row>
    <row r="69" spans="1:26" s="1" customFormat="1" ht="13.5" customHeight="1">
      <c r="A69" s="30" t="s">
        <v>85</v>
      </c>
      <c r="B69" s="30"/>
      <c r="C69" s="30"/>
      <c r="D69" s="30"/>
      <c r="E69" s="30"/>
      <c r="F69" s="30"/>
      <c r="G69" s="30"/>
      <c r="H69" s="30"/>
      <c r="I69" s="31" t="s">
        <v>81</v>
      </c>
      <c r="J69" s="31"/>
      <c r="K69" s="31"/>
      <c r="L69" s="31" t="s">
        <v>126</v>
      </c>
      <c r="M69" s="31"/>
      <c r="N69" s="31"/>
      <c r="O69" s="32" t="s">
        <v>87</v>
      </c>
      <c r="P69" s="32"/>
      <c r="Q69" s="33">
        <f>12600</f>
        <v>12600</v>
      </c>
      <c r="R69" s="33"/>
      <c r="S69" s="33"/>
      <c r="T69" s="33">
        <f>5410</f>
        <v>5410</v>
      </c>
      <c r="U69" s="33"/>
      <c r="V69" s="33"/>
      <c r="W69" s="33"/>
      <c r="X69" s="33"/>
      <c r="Y69" s="34">
        <f>7190</f>
        <v>7190</v>
      </c>
      <c r="Z69" s="34"/>
    </row>
    <row r="70" spans="1:26" s="1" customFormat="1" ht="13.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1" t="s">
        <v>81</v>
      </c>
      <c r="J70" s="31"/>
      <c r="K70" s="31"/>
      <c r="L70" s="31" t="s">
        <v>127</v>
      </c>
      <c r="M70" s="31"/>
      <c r="N70" s="31"/>
      <c r="O70" s="32" t="s">
        <v>84</v>
      </c>
      <c r="P70" s="32"/>
      <c r="Q70" s="33">
        <f>49100</f>
        <v>49100</v>
      </c>
      <c r="R70" s="33"/>
      <c r="S70" s="33"/>
      <c r="T70" s="33">
        <f>30776</f>
        <v>30776</v>
      </c>
      <c r="U70" s="33"/>
      <c r="V70" s="33"/>
      <c r="W70" s="33"/>
      <c r="X70" s="33"/>
      <c r="Y70" s="34">
        <f>18324</f>
        <v>18324</v>
      </c>
      <c r="Z70" s="34"/>
    </row>
    <row r="71" spans="1:26" s="1" customFormat="1" ht="13.5" customHeight="1">
      <c r="A71" s="30" t="s">
        <v>85</v>
      </c>
      <c r="B71" s="30"/>
      <c r="C71" s="30"/>
      <c r="D71" s="30"/>
      <c r="E71" s="30"/>
      <c r="F71" s="30"/>
      <c r="G71" s="30"/>
      <c r="H71" s="30"/>
      <c r="I71" s="31" t="s">
        <v>81</v>
      </c>
      <c r="J71" s="31"/>
      <c r="K71" s="31"/>
      <c r="L71" s="31" t="s">
        <v>128</v>
      </c>
      <c r="M71" s="31"/>
      <c r="N71" s="31"/>
      <c r="O71" s="32" t="s">
        <v>87</v>
      </c>
      <c r="P71" s="32"/>
      <c r="Q71" s="33">
        <f>14900</f>
        <v>14900</v>
      </c>
      <c r="R71" s="33"/>
      <c r="S71" s="33"/>
      <c r="T71" s="33">
        <f>11864</f>
        <v>11864</v>
      </c>
      <c r="U71" s="33"/>
      <c r="V71" s="33"/>
      <c r="W71" s="33"/>
      <c r="X71" s="33"/>
      <c r="Y71" s="34">
        <f>3036</f>
        <v>3036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81</v>
      </c>
      <c r="J72" s="31"/>
      <c r="K72" s="31"/>
      <c r="L72" s="31" t="s">
        <v>129</v>
      </c>
      <c r="M72" s="31"/>
      <c r="N72" s="31"/>
      <c r="O72" s="32" t="s">
        <v>102</v>
      </c>
      <c r="P72" s="32"/>
      <c r="Q72" s="33">
        <f>9690</f>
        <v>9690</v>
      </c>
      <c r="R72" s="33"/>
      <c r="S72" s="33"/>
      <c r="T72" s="33">
        <f>2304</f>
        <v>2304</v>
      </c>
      <c r="U72" s="33"/>
      <c r="V72" s="33"/>
      <c r="W72" s="33"/>
      <c r="X72" s="33"/>
      <c r="Y72" s="34">
        <f>7386</f>
        <v>7386</v>
      </c>
      <c r="Z72" s="34"/>
    </row>
    <row r="73" spans="1:26" s="1" customFormat="1" ht="13.5" customHeight="1">
      <c r="A73" s="30" t="s">
        <v>100</v>
      </c>
      <c r="B73" s="30"/>
      <c r="C73" s="30"/>
      <c r="D73" s="30"/>
      <c r="E73" s="30"/>
      <c r="F73" s="30"/>
      <c r="G73" s="30"/>
      <c r="H73" s="30"/>
      <c r="I73" s="31" t="s">
        <v>81</v>
      </c>
      <c r="J73" s="31"/>
      <c r="K73" s="31"/>
      <c r="L73" s="31" t="s">
        <v>130</v>
      </c>
      <c r="M73" s="31"/>
      <c r="N73" s="31"/>
      <c r="O73" s="32" t="s">
        <v>102</v>
      </c>
      <c r="P73" s="32"/>
      <c r="Q73" s="33">
        <f>4210</f>
        <v>4210</v>
      </c>
      <c r="R73" s="33"/>
      <c r="S73" s="33"/>
      <c r="T73" s="35" t="s">
        <v>67</v>
      </c>
      <c r="U73" s="35"/>
      <c r="V73" s="35"/>
      <c r="W73" s="35"/>
      <c r="X73" s="35"/>
      <c r="Y73" s="34">
        <f>4210</f>
        <v>4210</v>
      </c>
      <c r="Z73" s="34"/>
    </row>
    <row r="74" spans="1:26" s="1" customFormat="1" ht="13.5" customHeight="1">
      <c r="A74" s="30" t="s">
        <v>94</v>
      </c>
      <c r="B74" s="30"/>
      <c r="C74" s="30"/>
      <c r="D74" s="30"/>
      <c r="E74" s="30"/>
      <c r="F74" s="30"/>
      <c r="G74" s="30"/>
      <c r="H74" s="30"/>
      <c r="I74" s="31" t="s">
        <v>81</v>
      </c>
      <c r="J74" s="31"/>
      <c r="K74" s="31"/>
      <c r="L74" s="31" t="s">
        <v>131</v>
      </c>
      <c r="M74" s="31"/>
      <c r="N74" s="31"/>
      <c r="O74" s="32" t="s">
        <v>95</v>
      </c>
      <c r="P74" s="32"/>
      <c r="Q74" s="33">
        <f>1926641.95</f>
        <v>1926641.95</v>
      </c>
      <c r="R74" s="33"/>
      <c r="S74" s="33"/>
      <c r="T74" s="33">
        <f>951613.06</f>
        <v>951613.06</v>
      </c>
      <c r="U74" s="33"/>
      <c r="V74" s="33"/>
      <c r="W74" s="33"/>
      <c r="X74" s="33"/>
      <c r="Y74" s="34">
        <f>975028.89</f>
        <v>975028.89</v>
      </c>
      <c r="Z74" s="34"/>
    </row>
    <row r="75" spans="1:26" s="1" customFormat="1" ht="24" customHeight="1">
      <c r="A75" s="30" t="s">
        <v>132</v>
      </c>
      <c r="B75" s="30"/>
      <c r="C75" s="30"/>
      <c r="D75" s="30"/>
      <c r="E75" s="30"/>
      <c r="F75" s="30"/>
      <c r="G75" s="30"/>
      <c r="H75" s="30"/>
      <c r="I75" s="31" t="s">
        <v>81</v>
      </c>
      <c r="J75" s="31"/>
      <c r="K75" s="31"/>
      <c r="L75" s="31" t="s">
        <v>133</v>
      </c>
      <c r="M75" s="31"/>
      <c r="N75" s="31"/>
      <c r="O75" s="32" t="s">
        <v>134</v>
      </c>
      <c r="P75" s="32"/>
      <c r="Q75" s="33">
        <f>381810</f>
        <v>381810</v>
      </c>
      <c r="R75" s="33"/>
      <c r="S75" s="33"/>
      <c r="T75" s="33">
        <f>304862</f>
        <v>304862</v>
      </c>
      <c r="U75" s="33"/>
      <c r="V75" s="33"/>
      <c r="W75" s="33"/>
      <c r="X75" s="33"/>
      <c r="Y75" s="34">
        <f>76948</f>
        <v>76948</v>
      </c>
      <c r="Z75" s="34"/>
    </row>
    <row r="76" spans="1:26" s="1" customFormat="1" ht="13.5" customHeight="1">
      <c r="A76" s="30" t="s">
        <v>115</v>
      </c>
      <c r="B76" s="30"/>
      <c r="C76" s="30"/>
      <c r="D76" s="30"/>
      <c r="E76" s="30"/>
      <c r="F76" s="30"/>
      <c r="G76" s="30"/>
      <c r="H76" s="30"/>
      <c r="I76" s="31" t="s">
        <v>81</v>
      </c>
      <c r="J76" s="31"/>
      <c r="K76" s="31"/>
      <c r="L76" s="31" t="s">
        <v>135</v>
      </c>
      <c r="M76" s="31"/>
      <c r="N76" s="31"/>
      <c r="O76" s="32" t="s">
        <v>116</v>
      </c>
      <c r="P76" s="32"/>
      <c r="Q76" s="33">
        <f>9697100</f>
        <v>9697100</v>
      </c>
      <c r="R76" s="33"/>
      <c r="S76" s="33"/>
      <c r="T76" s="33">
        <f>7952354.97</f>
        <v>7952354.97</v>
      </c>
      <c r="U76" s="33"/>
      <c r="V76" s="33"/>
      <c r="W76" s="33"/>
      <c r="X76" s="33"/>
      <c r="Y76" s="34">
        <f>1744745.03</f>
        <v>1744745.03</v>
      </c>
      <c r="Z76" s="34"/>
    </row>
    <row r="77" spans="1:26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1" t="s">
        <v>81</v>
      </c>
      <c r="J77" s="31"/>
      <c r="K77" s="31"/>
      <c r="L77" s="31" t="s">
        <v>136</v>
      </c>
      <c r="M77" s="31"/>
      <c r="N77" s="31"/>
      <c r="O77" s="32" t="s">
        <v>109</v>
      </c>
      <c r="P77" s="32"/>
      <c r="Q77" s="33">
        <f>10000</f>
        <v>10000</v>
      </c>
      <c r="R77" s="33"/>
      <c r="S77" s="33"/>
      <c r="T77" s="33">
        <f>5787.7</f>
        <v>5787.7</v>
      </c>
      <c r="U77" s="33"/>
      <c r="V77" s="33"/>
      <c r="W77" s="33"/>
      <c r="X77" s="33"/>
      <c r="Y77" s="34">
        <f>4212.3</f>
        <v>4212.3</v>
      </c>
      <c r="Z77" s="34"/>
    </row>
    <row r="78" spans="1:26" s="1" customFormat="1" ht="13.5" customHeight="1">
      <c r="A78" s="30" t="s">
        <v>94</v>
      </c>
      <c r="B78" s="30"/>
      <c r="C78" s="30"/>
      <c r="D78" s="30"/>
      <c r="E78" s="30"/>
      <c r="F78" s="30"/>
      <c r="G78" s="30"/>
      <c r="H78" s="30"/>
      <c r="I78" s="31" t="s">
        <v>81</v>
      </c>
      <c r="J78" s="31"/>
      <c r="K78" s="31"/>
      <c r="L78" s="31" t="s">
        <v>136</v>
      </c>
      <c r="M78" s="31"/>
      <c r="N78" s="31"/>
      <c r="O78" s="32" t="s">
        <v>95</v>
      </c>
      <c r="P78" s="32"/>
      <c r="Q78" s="33">
        <f>250000</f>
        <v>250000</v>
      </c>
      <c r="R78" s="33"/>
      <c r="S78" s="33"/>
      <c r="T78" s="33">
        <f>183344.16</f>
        <v>183344.16</v>
      </c>
      <c r="U78" s="33"/>
      <c r="V78" s="33"/>
      <c r="W78" s="33"/>
      <c r="X78" s="33"/>
      <c r="Y78" s="34">
        <f>66655.84</f>
        <v>66655.84</v>
      </c>
      <c r="Z78" s="34"/>
    </row>
    <row r="79" spans="1:26" s="1" customFormat="1" ht="13.5" customHeight="1">
      <c r="A79" s="30" t="s">
        <v>115</v>
      </c>
      <c r="B79" s="30"/>
      <c r="C79" s="30"/>
      <c r="D79" s="30"/>
      <c r="E79" s="30"/>
      <c r="F79" s="30"/>
      <c r="G79" s="30"/>
      <c r="H79" s="30"/>
      <c r="I79" s="31" t="s">
        <v>81</v>
      </c>
      <c r="J79" s="31"/>
      <c r="K79" s="31"/>
      <c r="L79" s="31" t="s">
        <v>137</v>
      </c>
      <c r="M79" s="31"/>
      <c r="N79" s="31"/>
      <c r="O79" s="32" t="s">
        <v>116</v>
      </c>
      <c r="P79" s="32"/>
      <c r="Q79" s="33">
        <f>500000</f>
        <v>500000</v>
      </c>
      <c r="R79" s="33"/>
      <c r="S79" s="33"/>
      <c r="T79" s="33">
        <f>369065.67</f>
        <v>369065.67</v>
      </c>
      <c r="U79" s="33"/>
      <c r="V79" s="33"/>
      <c r="W79" s="33"/>
      <c r="X79" s="33"/>
      <c r="Y79" s="34">
        <f>130934.33</f>
        <v>130934.33</v>
      </c>
      <c r="Z79" s="34"/>
    </row>
    <row r="80" spans="1:26" s="1" customFormat="1" ht="13.5" customHeight="1">
      <c r="A80" s="30" t="s">
        <v>97</v>
      </c>
      <c r="B80" s="30"/>
      <c r="C80" s="30"/>
      <c r="D80" s="30"/>
      <c r="E80" s="30"/>
      <c r="F80" s="30"/>
      <c r="G80" s="30"/>
      <c r="H80" s="30"/>
      <c r="I80" s="31" t="s">
        <v>81</v>
      </c>
      <c r="J80" s="31"/>
      <c r="K80" s="31"/>
      <c r="L80" s="31" t="s">
        <v>138</v>
      </c>
      <c r="M80" s="31"/>
      <c r="N80" s="31"/>
      <c r="O80" s="32" t="s">
        <v>99</v>
      </c>
      <c r="P80" s="32"/>
      <c r="Q80" s="33">
        <f>2207506.1</f>
        <v>2207506.1</v>
      </c>
      <c r="R80" s="33"/>
      <c r="S80" s="33"/>
      <c r="T80" s="35" t="s">
        <v>67</v>
      </c>
      <c r="U80" s="35"/>
      <c r="V80" s="35"/>
      <c r="W80" s="35"/>
      <c r="X80" s="35"/>
      <c r="Y80" s="34">
        <f>2207506.1</f>
        <v>2207506.1</v>
      </c>
      <c r="Z80" s="34"/>
    </row>
    <row r="81" spans="1:26" s="1" customFormat="1" ht="13.5" customHeight="1">
      <c r="A81" s="30" t="s">
        <v>97</v>
      </c>
      <c r="B81" s="30"/>
      <c r="C81" s="30"/>
      <c r="D81" s="30"/>
      <c r="E81" s="30"/>
      <c r="F81" s="30"/>
      <c r="G81" s="30"/>
      <c r="H81" s="30"/>
      <c r="I81" s="31" t="s">
        <v>81</v>
      </c>
      <c r="J81" s="31"/>
      <c r="K81" s="31"/>
      <c r="L81" s="31" t="s">
        <v>139</v>
      </c>
      <c r="M81" s="31"/>
      <c r="N81" s="31"/>
      <c r="O81" s="32" t="s">
        <v>99</v>
      </c>
      <c r="P81" s="32"/>
      <c r="Q81" s="33">
        <f>0</f>
        <v>0</v>
      </c>
      <c r="R81" s="33"/>
      <c r="S81" s="33"/>
      <c r="T81" s="35" t="s">
        <v>67</v>
      </c>
      <c r="U81" s="35"/>
      <c r="V81" s="35"/>
      <c r="W81" s="35"/>
      <c r="X81" s="35"/>
      <c r="Y81" s="34">
        <f>0</f>
        <v>0</v>
      </c>
      <c r="Z81" s="34"/>
    </row>
    <row r="82" spans="1:26" s="1" customFormat="1" ht="13.5" customHeight="1">
      <c r="A82" s="30" t="s">
        <v>97</v>
      </c>
      <c r="B82" s="30"/>
      <c r="C82" s="30"/>
      <c r="D82" s="30"/>
      <c r="E82" s="30"/>
      <c r="F82" s="30"/>
      <c r="G82" s="30"/>
      <c r="H82" s="30"/>
      <c r="I82" s="31" t="s">
        <v>81</v>
      </c>
      <c r="J82" s="31"/>
      <c r="K82" s="31"/>
      <c r="L82" s="31" t="s">
        <v>140</v>
      </c>
      <c r="M82" s="31"/>
      <c r="N82" s="31"/>
      <c r="O82" s="32" t="s">
        <v>99</v>
      </c>
      <c r="P82" s="32"/>
      <c r="Q82" s="33">
        <f>0</f>
        <v>0</v>
      </c>
      <c r="R82" s="33"/>
      <c r="S82" s="33"/>
      <c r="T82" s="35" t="s">
        <v>67</v>
      </c>
      <c r="U82" s="35"/>
      <c r="V82" s="35"/>
      <c r="W82" s="35"/>
      <c r="X82" s="35"/>
      <c r="Y82" s="34">
        <f>0</f>
        <v>0</v>
      </c>
      <c r="Z82" s="34"/>
    </row>
    <row r="83" spans="1:26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1" t="s">
        <v>81</v>
      </c>
      <c r="J83" s="31"/>
      <c r="K83" s="31"/>
      <c r="L83" s="31" t="s">
        <v>141</v>
      </c>
      <c r="M83" s="31"/>
      <c r="N83" s="31"/>
      <c r="O83" s="32" t="s">
        <v>112</v>
      </c>
      <c r="P83" s="32"/>
      <c r="Q83" s="33">
        <f>1820000</f>
        <v>1820000</v>
      </c>
      <c r="R83" s="33"/>
      <c r="S83" s="33"/>
      <c r="T83" s="33">
        <f>1181831.65</f>
        <v>1181831.65</v>
      </c>
      <c r="U83" s="33"/>
      <c r="V83" s="33"/>
      <c r="W83" s="33"/>
      <c r="X83" s="33"/>
      <c r="Y83" s="34">
        <f>638168.35</f>
        <v>638168.35</v>
      </c>
      <c r="Z83" s="34"/>
    </row>
    <row r="84" spans="1:26" s="1" customFormat="1" ht="13.5" customHeight="1">
      <c r="A84" s="30" t="s">
        <v>115</v>
      </c>
      <c r="B84" s="30"/>
      <c r="C84" s="30"/>
      <c r="D84" s="30"/>
      <c r="E84" s="30"/>
      <c r="F84" s="30"/>
      <c r="G84" s="30"/>
      <c r="H84" s="30"/>
      <c r="I84" s="31" t="s">
        <v>81</v>
      </c>
      <c r="J84" s="31"/>
      <c r="K84" s="31"/>
      <c r="L84" s="31" t="s">
        <v>141</v>
      </c>
      <c r="M84" s="31"/>
      <c r="N84" s="31"/>
      <c r="O84" s="32" t="s">
        <v>116</v>
      </c>
      <c r="P84" s="32"/>
      <c r="Q84" s="33">
        <f>400000</f>
        <v>400000</v>
      </c>
      <c r="R84" s="33"/>
      <c r="S84" s="33"/>
      <c r="T84" s="33">
        <f>316180.38</f>
        <v>316180.38</v>
      </c>
      <c r="U84" s="33"/>
      <c r="V84" s="33"/>
      <c r="W84" s="33"/>
      <c r="X84" s="33"/>
      <c r="Y84" s="34">
        <f>83819.62</f>
        <v>83819.62</v>
      </c>
      <c r="Z84" s="34"/>
    </row>
    <row r="85" spans="1:26" s="1" customFormat="1" ht="13.5" customHeight="1">
      <c r="A85" s="30" t="s">
        <v>115</v>
      </c>
      <c r="B85" s="30"/>
      <c r="C85" s="30"/>
      <c r="D85" s="30"/>
      <c r="E85" s="30"/>
      <c r="F85" s="30"/>
      <c r="G85" s="30"/>
      <c r="H85" s="30"/>
      <c r="I85" s="31" t="s">
        <v>81</v>
      </c>
      <c r="J85" s="31"/>
      <c r="K85" s="31"/>
      <c r="L85" s="31" t="s">
        <v>142</v>
      </c>
      <c r="M85" s="31"/>
      <c r="N85" s="31"/>
      <c r="O85" s="32" t="s">
        <v>116</v>
      </c>
      <c r="P85" s="32"/>
      <c r="Q85" s="33">
        <f>1792968.74</f>
        <v>1792968.74</v>
      </c>
      <c r="R85" s="33"/>
      <c r="S85" s="33"/>
      <c r="T85" s="33">
        <f>1508642.02</f>
        <v>1508642.02</v>
      </c>
      <c r="U85" s="33"/>
      <c r="V85" s="33"/>
      <c r="W85" s="33"/>
      <c r="X85" s="33"/>
      <c r="Y85" s="34">
        <f>284326.72</f>
        <v>284326.72</v>
      </c>
      <c r="Z85" s="34"/>
    </row>
    <row r="86" spans="1:26" s="1" customFormat="1" ht="13.5" customHeight="1">
      <c r="A86" s="30" t="s">
        <v>97</v>
      </c>
      <c r="B86" s="30"/>
      <c r="C86" s="30"/>
      <c r="D86" s="30"/>
      <c r="E86" s="30"/>
      <c r="F86" s="30"/>
      <c r="G86" s="30"/>
      <c r="H86" s="30"/>
      <c r="I86" s="31" t="s">
        <v>81</v>
      </c>
      <c r="J86" s="31"/>
      <c r="K86" s="31"/>
      <c r="L86" s="31" t="s">
        <v>143</v>
      </c>
      <c r="M86" s="31"/>
      <c r="N86" s="31"/>
      <c r="O86" s="32" t="s">
        <v>99</v>
      </c>
      <c r="P86" s="32"/>
      <c r="Q86" s="33">
        <f>383304</f>
        <v>383304</v>
      </c>
      <c r="R86" s="33"/>
      <c r="S86" s="33"/>
      <c r="T86" s="33">
        <f>287478</f>
        <v>287478</v>
      </c>
      <c r="U86" s="33"/>
      <c r="V86" s="33"/>
      <c r="W86" s="33"/>
      <c r="X86" s="33"/>
      <c r="Y86" s="34">
        <f>95826</f>
        <v>95826</v>
      </c>
      <c r="Z86" s="34"/>
    </row>
    <row r="87" spans="1:26" s="1" customFormat="1" ht="24" customHeight="1">
      <c r="A87" s="30" t="s">
        <v>132</v>
      </c>
      <c r="B87" s="30"/>
      <c r="C87" s="30"/>
      <c r="D87" s="30"/>
      <c r="E87" s="30"/>
      <c r="F87" s="30"/>
      <c r="G87" s="30"/>
      <c r="H87" s="30"/>
      <c r="I87" s="31" t="s">
        <v>81</v>
      </c>
      <c r="J87" s="31"/>
      <c r="K87" s="31"/>
      <c r="L87" s="31" t="s">
        <v>144</v>
      </c>
      <c r="M87" s="31"/>
      <c r="N87" s="31"/>
      <c r="O87" s="32" t="s">
        <v>134</v>
      </c>
      <c r="P87" s="32"/>
      <c r="Q87" s="33">
        <f>2000000</f>
        <v>2000000</v>
      </c>
      <c r="R87" s="33"/>
      <c r="S87" s="33"/>
      <c r="T87" s="33">
        <f>1570000</f>
        <v>1570000</v>
      </c>
      <c r="U87" s="33"/>
      <c r="V87" s="33"/>
      <c r="W87" s="33"/>
      <c r="X87" s="33"/>
      <c r="Y87" s="34">
        <f>430000</f>
        <v>430000</v>
      </c>
      <c r="Z87" s="34"/>
    </row>
    <row r="88" spans="1:26" s="1" customFormat="1" ht="24" customHeight="1">
      <c r="A88" s="30" t="s">
        <v>132</v>
      </c>
      <c r="B88" s="30"/>
      <c r="C88" s="30"/>
      <c r="D88" s="30"/>
      <c r="E88" s="30"/>
      <c r="F88" s="30"/>
      <c r="G88" s="30"/>
      <c r="H88" s="30"/>
      <c r="I88" s="31" t="s">
        <v>81</v>
      </c>
      <c r="J88" s="31"/>
      <c r="K88" s="31"/>
      <c r="L88" s="31" t="s">
        <v>145</v>
      </c>
      <c r="M88" s="31"/>
      <c r="N88" s="31"/>
      <c r="O88" s="32" t="s">
        <v>134</v>
      </c>
      <c r="P88" s="32"/>
      <c r="Q88" s="33">
        <f>19428100</f>
        <v>19428100</v>
      </c>
      <c r="R88" s="33"/>
      <c r="S88" s="33"/>
      <c r="T88" s="33">
        <f>13350000</f>
        <v>13350000</v>
      </c>
      <c r="U88" s="33"/>
      <c r="V88" s="33"/>
      <c r="W88" s="33"/>
      <c r="X88" s="33"/>
      <c r="Y88" s="34">
        <f>6078100</f>
        <v>6078100</v>
      </c>
      <c r="Z88" s="34"/>
    </row>
    <row r="89" spans="1:26" s="1" customFormat="1" ht="24" customHeight="1">
      <c r="A89" s="30" t="s">
        <v>132</v>
      </c>
      <c r="B89" s="30"/>
      <c r="C89" s="30"/>
      <c r="D89" s="30"/>
      <c r="E89" s="30"/>
      <c r="F89" s="30"/>
      <c r="G89" s="30"/>
      <c r="H89" s="30"/>
      <c r="I89" s="31" t="s">
        <v>81</v>
      </c>
      <c r="J89" s="31"/>
      <c r="K89" s="31"/>
      <c r="L89" s="31" t="s">
        <v>146</v>
      </c>
      <c r="M89" s="31"/>
      <c r="N89" s="31"/>
      <c r="O89" s="32" t="s">
        <v>134</v>
      </c>
      <c r="P89" s="32"/>
      <c r="Q89" s="33">
        <f>186600</f>
        <v>186600</v>
      </c>
      <c r="R89" s="33"/>
      <c r="S89" s="33"/>
      <c r="T89" s="33">
        <f>93254.5</f>
        <v>93254.5</v>
      </c>
      <c r="U89" s="33"/>
      <c r="V89" s="33"/>
      <c r="W89" s="33"/>
      <c r="X89" s="33"/>
      <c r="Y89" s="34">
        <f>93345.5</f>
        <v>93345.5</v>
      </c>
      <c r="Z89" s="34"/>
    </row>
    <row r="90" spans="1:26" s="1" customFormat="1" ht="24" customHeight="1">
      <c r="A90" s="30" t="s">
        <v>132</v>
      </c>
      <c r="B90" s="30"/>
      <c r="C90" s="30"/>
      <c r="D90" s="30"/>
      <c r="E90" s="30"/>
      <c r="F90" s="30"/>
      <c r="G90" s="30"/>
      <c r="H90" s="30"/>
      <c r="I90" s="31" t="s">
        <v>81</v>
      </c>
      <c r="J90" s="31"/>
      <c r="K90" s="31"/>
      <c r="L90" s="31" t="s">
        <v>147</v>
      </c>
      <c r="M90" s="31"/>
      <c r="N90" s="31"/>
      <c r="O90" s="32" t="s">
        <v>134</v>
      </c>
      <c r="P90" s="32"/>
      <c r="Q90" s="33">
        <f>9800</f>
        <v>9800</v>
      </c>
      <c r="R90" s="33"/>
      <c r="S90" s="33"/>
      <c r="T90" s="35" t="s">
        <v>67</v>
      </c>
      <c r="U90" s="35"/>
      <c r="V90" s="35"/>
      <c r="W90" s="35"/>
      <c r="X90" s="35"/>
      <c r="Y90" s="34">
        <f>9800</f>
        <v>9800</v>
      </c>
      <c r="Z90" s="34"/>
    </row>
    <row r="91" spans="1:26" s="1" customFormat="1" ht="13.5" customHeight="1">
      <c r="A91" s="30" t="s">
        <v>100</v>
      </c>
      <c r="B91" s="30"/>
      <c r="C91" s="30"/>
      <c r="D91" s="30"/>
      <c r="E91" s="30"/>
      <c r="F91" s="30"/>
      <c r="G91" s="30"/>
      <c r="H91" s="30"/>
      <c r="I91" s="31" t="s">
        <v>81</v>
      </c>
      <c r="J91" s="31"/>
      <c r="K91" s="31"/>
      <c r="L91" s="31" t="s">
        <v>148</v>
      </c>
      <c r="M91" s="31"/>
      <c r="N91" s="31"/>
      <c r="O91" s="32" t="s">
        <v>102</v>
      </c>
      <c r="P91" s="32"/>
      <c r="Q91" s="33">
        <f>40000</f>
        <v>40000</v>
      </c>
      <c r="R91" s="33"/>
      <c r="S91" s="33"/>
      <c r="T91" s="33">
        <f>21260.25</f>
        <v>21260.25</v>
      </c>
      <c r="U91" s="33"/>
      <c r="V91" s="33"/>
      <c r="W91" s="33"/>
      <c r="X91" s="33"/>
      <c r="Y91" s="34">
        <f>18739.75</f>
        <v>18739.75</v>
      </c>
      <c r="Z91" s="34"/>
    </row>
    <row r="92" spans="1:26" s="1" customFormat="1" ht="13.5" customHeight="1">
      <c r="A92" s="30" t="s">
        <v>94</v>
      </c>
      <c r="B92" s="30"/>
      <c r="C92" s="30"/>
      <c r="D92" s="30"/>
      <c r="E92" s="30"/>
      <c r="F92" s="30"/>
      <c r="G92" s="30"/>
      <c r="H92" s="30"/>
      <c r="I92" s="31" t="s">
        <v>81</v>
      </c>
      <c r="J92" s="31"/>
      <c r="K92" s="31"/>
      <c r="L92" s="31" t="s">
        <v>149</v>
      </c>
      <c r="M92" s="31"/>
      <c r="N92" s="31"/>
      <c r="O92" s="32" t="s">
        <v>95</v>
      </c>
      <c r="P92" s="32"/>
      <c r="Q92" s="33">
        <f>200000</f>
        <v>200000</v>
      </c>
      <c r="R92" s="33"/>
      <c r="S92" s="33"/>
      <c r="T92" s="33">
        <f>175789.02</f>
        <v>175789.02</v>
      </c>
      <c r="U92" s="33"/>
      <c r="V92" s="33"/>
      <c r="W92" s="33"/>
      <c r="X92" s="33"/>
      <c r="Y92" s="34">
        <f>24210.98</f>
        <v>24210.98</v>
      </c>
      <c r="Z92" s="34"/>
    </row>
    <row r="93" spans="1:26" s="1" customFormat="1" ht="15" customHeight="1">
      <c r="A93" s="36" t="s">
        <v>150</v>
      </c>
      <c r="B93" s="36"/>
      <c r="C93" s="36"/>
      <c r="D93" s="36"/>
      <c r="E93" s="36"/>
      <c r="F93" s="36"/>
      <c r="G93" s="36"/>
      <c r="H93" s="36"/>
      <c r="I93" s="37" t="s">
        <v>151</v>
      </c>
      <c r="J93" s="37"/>
      <c r="K93" s="37"/>
      <c r="L93" s="37" t="s">
        <v>36</v>
      </c>
      <c r="M93" s="37"/>
      <c r="N93" s="37"/>
      <c r="O93" s="38" t="s">
        <v>36</v>
      </c>
      <c r="P93" s="38"/>
      <c r="Q93" s="39">
        <f>-1006076.74</f>
        <v>-1006076.74</v>
      </c>
      <c r="R93" s="39"/>
      <c r="S93" s="39"/>
      <c r="T93" s="39">
        <f>2776344.36</f>
        <v>2776344.36</v>
      </c>
      <c r="U93" s="39"/>
      <c r="V93" s="39"/>
      <c r="W93" s="39"/>
      <c r="X93" s="39"/>
      <c r="Y93" s="40" t="s">
        <v>36</v>
      </c>
      <c r="Z93" s="40"/>
    </row>
    <row r="94" spans="1:26" s="1" customFormat="1" ht="13.5" customHeight="1">
      <c r="A94" s="7" t="s">
        <v>10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s="1" customFormat="1" ht="13.5" customHeight="1">
      <c r="A95" s="12" t="s">
        <v>152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" customFormat="1" ht="45.75" customHeight="1">
      <c r="A96" s="13" t="s">
        <v>22</v>
      </c>
      <c r="B96" s="13"/>
      <c r="C96" s="13"/>
      <c r="D96" s="13"/>
      <c r="E96" s="13"/>
      <c r="F96" s="13"/>
      <c r="G96" s="13"/>
      <c r="H96" s="13"/>
      <c r="I96" s="13"/>
      <c r="J96" s="13" t="s">
        <v>23</v>
      </c>
      <c r="K96" s="13"/>
      <c r="L96" s="13"/>
      <c r="M96" s="13" t="s">
        <v>153</v>
      </c>
      <c r="N96" s="13"/>
      <c r="O96" s="13"/>
      <c r="P96" s="14" t="s">
        <v>25</v>
      </c>
      <c r="Q96" s="14"/>
      <c r="R96" s="14"/>
      <c r="S96" s="14" t="s">
        <v>26</v>
      </c>
      <c r="T96" s="14"/>
      <c r="U96" s="14"/>
      <c r="V96" s="14"/>
      <c r="W96" s="14"/>
      <c r="X96" s="15" t="s">
        <v>27</v>
      </c>
      <c r="Y96" s="15"/>
      <c r="Z96" s="15"/>
    </row>
    <row r="97" spans="1:26" s="1" customFormat="1" ht="12.75" customHeight="1">
      <c r="A97" s="16" t="s">
        <v>28</v>
      </c>
      <c r="B97" s="16"/>
      <c r="C97" s="16"/>
      <c r="D97" s="16"/>
      <c r="E97" s="16"/>
      <c r="F97" s="16"/>
      <c r="G97" s="16"/>
      <c r="H97" s="16"/>
      <c r="I97" s="16"/>
      <c r="J97" s="16" t="s">
        <v>29</v>
      </c>
      <c r="K97" s="16"/>
      <c r="L97" s="16"/>
      <c r="M97" s="16" t="s">
        <v>30</v>
      </c>
      <c r="N97" s="16"/>
      <c r="O97" s="16"/>
      <c r="P97" s="17" t="s">
        <v>31</v>
      </c>
      <c r="Q97" s="17"/>
      <c r="R97" s="17"/>
      <c r="S97" s="17" t="s">
        <v>32</v>
      </c>
      <c r="T97" s="17"/>
      <c r="U97" s="17"/>
      <c r="V97" s="17"/>
      <c r="W97" s="17"/>
      <c r="X97" s="18" t="s">
        <v>33</v>
      </c>
      <c r="Y97" s="18"/>
      <c r="Z97" s="18"/>
    </row>
    <row r="98" spans="1:26" s="1" customFormat="1" ht="13.5" customHeight="1">
      <c r="A98" s="19" t="s">
        <v>154</v>
      </c>
      <c r="B98" s="19"/>
      <c r="C98" s="19"/>
      <c r="D98" s="19"/>
      <c r="E98" s="19"/>
      <c r="F98" s="19"/>
      <c r="G98" s="19"/>
      <c r="H98" s="19"/>
      <c r="I98" s="19"/>
      <c r="J98" s="20" t="s">
        <v>155</v>
      </c>
      <c r="K98" s="20"/>
      <c r="L98" s="20"/>
      <c r="M98" s="20" t="s">
        <v>36</v>
      </c>
      <c r="N98" s="20"/>
      <c r="O98" s="20"/>
      <c r="P98" s="41">
        <f>1006076.74</f>
        <v>1006076.74</v>
      </c>
      <c r="Q98" s="41"/>
      <c r="R98" s="41"/>
      <c r="S98" s="21">
        <f>-2776344.36</f>
        <v>-2776344.36</v>
      </c>
      <c r="T98" s="21"/>
      <c r="U98" s="21"/>
      <c r="V98" s="21"/>
      <c r="W98" s="21"/>
      <c r="X98" s="42">
        <f>3782421.1</f>
        <v>3782421.1</v>
      </c>
      <c r="Y98" s="42"/>
      <c r="Z98" s="42"/>
    </row>
    <row r="99" spans="1:26" s="1" customFormat="1" ht="13.5" customHeight="1">
      <c r="A99" s="43" t="s">
        <v>156</v>
      </c>
      <c r="B99" s="43"/>
      <c r="C99" s="43"/>
      <c r="D99" s="43"/>
      <c r="E99" s="43"/>
      <c r="F99" s="43"/>
      <c r="G99" s="43"/>
      <c r="H99" s="43"/>
      <c r="I99" s="43"/>
      <c r="J99" s="44" t="s">
        <v>10</v>
      </c>
      <c r="K99" s="44"/>
      <c r="L99" s="44"/>
      <c r="M99" s="44" t="s">
        <v>10</v>
      </c>
      <c r="N99" s="44"/>
      <c r="O99" s="44"/>
      <c r="P99" s="45" t="s">
        <v>10</v>
      </c>
      <c r="Q99" s="45"/>
      <c r="R99" s="45"/>
      <c r="S99" s="46" t="s">
        <v>10</v>
      </c>
      <c r="T99" s="46"/>
      <c r="U99" s="46"/>
      <c r="V99" s="46"/>
      <c r="W99" s="46"/>
      <c r="X99" s="47" t="s">
        <v>10</v>
      </c>
      <c r="Y99" s="47"/>
      <c r="Z99" s="47"/>
    </row>
    <row r="100" spans="1:26" s="1" customFormat="1" ht="13.5" customHeight="1">
      <c r="A100" s="23" t="s">
        <v>157</v>
      </c>
      <c r="B100" s="23"/>
      <c r="C100" s="23"/>
      <c r="D100" s="23"/>
      <c r="E100" s="23"/>
      <c r="F100" s="23"/>
      <c r="G100" s="23"/>
      <c r="H100" s="23"/>
      <c r="I100" s="23"/>
      <c r="J100" s="48" t="s">
        <v>158</v>
      </c>
      <c r="K100" s="48"/>
      <c r="L100" s="48"/>
      <c r="M100" s="24" t="s">
        <v>36</v>
      </c>
      <c r="N100" s="24"/>
      <c r="O100" s="24"/>
      <c r="P100" s="49" t="s">
        <v>67</v>
      </c>
      <c r="Q100" s="49"/>
      <c r="R100" s="49"/>
      <c r="S100" s="27" t="s">
        <v>67</v>
      </c>
      <c r="T100" s="27"/>
      <c r="U100" s="27"/>
      <c r="V100" s="27"/>
      <c r="W100" s="27"/>
      <c r="X100" s="50" t="s">
        <v>67</v>
      </c>
      <c r="Y100" s="50"/>
      <c r="Z100" s="50"/>
    </row>
    <row r="101" spans="1:26" s="1" customFormat="1" ht="13.5" customHeight="1">
      <c r="A101" s="30" t="s">
        <v>10</v>
      </c>
      <c r="B101" s="30"/>
      <c r="C101" s="30"/>
      <c r="D101" s="30"/>
      <c r="E101" s="30"/>
      <c r="F101" s="30"/>
      <c r="G101" s="30"/>
      <c r="H101" s="30"/>
      <c r="I101" s="30"/>
      <c r="J101" s="31" t="s">
        <v>158</v>
      </c>
      <c r="K101" s="31"/>
      <c r="L101" s="31"/>
      <c r="M101" s="31" t="s">
        <v>10</v>
      </c>
      <c r="N101" s="31"/>
      <c r="O101" s="31"/>
      <c r="P101" s="51" t="s">
        <v>67</v>
      </c>
      <c r="Q101" s="51"/>
      <c r="R101" s="51"/>
      <c r="S101" s="35" t="s">
        <v>67</v>
      </c>
      <c r="T101" s="35"/>
      <c r="U101" s="35"/>
      <c r="V101" s="35"/>
      <c r="W101" s="35"/>
      <c r="X101" s="52" t="s">
        <v>67</v>
      </c>
      <c r="Y101" s="52"/>
      <c r="Z101" s="52"/>
    </row>
    <row r="102" spans="1:26" s="1" customFormat="1" ht="0.75" customHeight="1">
      <c r="A102" s="32" t="s">
        <v>10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s="1" customFormat="1" ht="13.5" customHeight="1">
      <c r="A103" s="30" t="s">
        <v>159</v>
      </c>
      <c r="B103" s="30"/>
      <c r="C103" s="30"/>
      <c r="D103" s="30"/>
      <c r="E103" s="30"/>
      <c r="F103" s="30"/>
      <c r="G103" s="30"/>
      <c r="H103" s="30"/>
      <c r="I103" s="30"/>
      <c r="J103" s="44" t="s">
        <v>160</v>
      </c>
      <c r="K103" s="44"/>
      <c r="L103" s="44"/>
      <c r="M103" s="44" t="s">
        <v>36</v>
      </c>
      <c r="N103" s="44"/>
      <c r="O103" s="44"/>
      <c r="P103" s="45" t="s">
        <v>67</v>
      </c>
      <c r="Q103" s="45"/>
      <c r="R103" s="45"/>
      <c r="S103" s="35" t="s">
        <v>67</v>
      </c>
      <c r="T103" s="35"/>
      <c r="U103" s="35"/>
      <c r="V103" s="35"/>
      <c r="W103" s="35"/>
      <c r="X103" s="47" t="s">
        <v>67</v>
      </c>
      <c r="Y103" s="47"/>
      <c r="Z103" s="47"/>
    </row>
    <row r="104" spans="1:26" s="1" customFormat="1" ht="13.5" customHeight="1">
      <c r="A104" s="30" t="s">
        <v>10</v>
      </c>
      <c r="B104" s="30"/>
      <c r="C104" s="30"/>
      <c r="D104" s="30"/>
      <c r="E104" s="30"/>
      <c r="F104" s="30"/>
      <c r="G104" s="30"/>
      <c r="H104" s="30"/>
      <c r="I104" s="30"/>
      <c r="J104" s="31" t="s">
        <v>160</v>
      </c>
      <c r="K104" s="31"/>
      <c r="L104" s="31"/>
      <c r="M104" s="31" t="s">
        <v>10</v>
      </c>
      <c r="N104" s="31"/>
      <c r="O104" s="31"/>
      <c r="P104" s="51" t="s">
        <v>67</v>
      </c>
      <c r="Q104" s="51"/>
      <c r="R104" s="51"/>
      <c r="S104" s="35" t="s">
        <v>67</v>
      </c>
      <c r="T104" s="35"/>
      <c r="U104" s="35"/>
      <c r="V104" s="35"/>
      <c r="W104" s="35"/>
      <c r="X104" s="52" t="s">
        <v>67</v>
      </c>
      <c r="Y104" s="52"/>
      <c r="Z104" s="52"/>
    </row>
    <row r="105" spans="1:26" s="1" customFormat="1" ht="13.5" customHeight="1">
      <c r="A105" s="30" t="s">
        <v>161</v>
      </c>
      <c r="B105" s="30"/>
      <c r="C105" s="30"/>
      <c r="D105" s="30"/>
      <c r="E105" s="30"/>
      <c r="F105" s="30"/>
      <c r="G105" s="30"/>
      <c r="H105" s="30"/>
      <c r="I105" s="30"/>
      <c r="J105" s="31" t="s">
        <v>162</v>
      </c>
      <c r="K105" s="31"/>
      <c r="L105" s="31"/>
      <c r="M105" s="31" t="s">
        <v>163</v>
      </c>
      <c r="N105" s="31"/>
      <c r="O105" s="31"/>
      <c r="P105" s="53">
        <f>1006076.74</f>
        <v>1006076.74</v>
      </c>
      <c r="Q105" s="53"/>
      <c r="R105" s="53"/>
      <c r="S105" s="33">
        <f>-2776344.36</f>
        <v>-2776344.36</v>
      </c>
      <c r="T105" s="33"/>
      <c r="U105" s="33"/>
      <c r="V105" s="33"/>
      <c r="W105" s="33"/>
      <c r="X105" s="54">
        <f>3782421.1</f>
        <v>3782421.1</v>
      </c>
      <c r="Y105" s="54"/>
      <c r="Z105" s="54"/>
    </row>
    <row r="106" spans="1:26" s="1" customFormat="1" ht="13.5" customHeight="1">
      <c r="A106" s="30" t="s">
        <v>164</v>
      </c>
      <c r="B106" s="30"/>
      <c r="C106" s="30"/>
      <c r="D106" s="30"/>
      <c r="E106" s="30"/>
      <c r="F106" s="30"/>
      <c r="G106" s="30"/>
      <c r="H106" s="30"/>
      <c r="I106" s="30"/>
      <c r="J106" s="31" t="s">
        <v>165</v>
      </c>
      <c r="K106" s="31"/>
      <c r="L106" s="31"/>
      <c r="M106" s="31" t="s">
        <v>166</v>
      </c>
      <c r="N106" s="31"/>
      <c r="O106" s="31"/>
      <c r="P106" s="53">
        <f>-61683269.49</f>
        <v>-61683269.49</v>
      </c>
      <c r="Q106" s="53"/>
      <c r="R106" s="53"/>
      <c r="S106" s="33">
        <f>-46876037.36</f>
        <v>-46876037.36</v>
      </c>
      <c r="T106" s="33"/>
      <c r="U106" s="33"/>
      <c r="V106" s="33"/>
      <c r="W106" s="33"/>
      <c r="X106" s="55" t="s">
        <v>36</v>
      </c>
      <c r="Y106" s="55"/>
      <c r="Z106" s="55"/>
    </row>
    <row r="107" spans="1:26" s="1" customFormat="1" ht="13.5" customHeight="1">
      <c r="A107" s="30" t="s">
        <v>167</v>
      </c>
      <c r="B107" s="30"/>
      <c r="C107" s="30"/>
      <c r="D107" s="30"/>
      <c r="E107" s="30"/>
      <c r="F107" s="30"/>
      <c r="G107" s="30"/>
      <c r="H107" s="30"/>
      <c r="I107" s="30"/>
      <c r="J107" s="31" t="s">
        <v>168</v>
      </c>
      <c r="K107" s="31"/>
      <c r="L107" s="31"/>
      <c r="M107" s="31" t="s">
        <v>169</v>
      </c>
      <c r="N107" s="31"/>
      <c r="O107" s="31"/>
      <c r="P107" s="53">
        <f>62689346.23</f>
        <v>62689346.23</v>
      </c>
      <c r="Q107" s="53"/>
      <c r="R107" s="53"/>
      <c r="S107" s="33">
        <f>44099693</f>
        <v>44099693</v>
      </c>
      <c r="T107" s="33"/>
      <c r="U107" s="33"/>
      <c r="V107" s="33"/>
      <c r="W107" s="33"/>
      <c r="X107" s="55" t="s">
        <v>36</v>
      </c>
      <c r="Y107" s="55"/>
      <c r="Z107" s="55"/>
    </row>
    <row r="108" spans="1:26" s="1" customFormat="1" ht="13.5" customHeight="1">
      <c r="A108" s="57" t="s">
        <v>10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s="1" customFormat="1" ht="13.5" customHeight="1">
      <c r="A109" s="7" t="s">
        <v>170</v>
      </c>
      <c r="B109" s="7"/>
      <c r="C109" s="7"/>
      <c r="D109" s="7"/>
      <c r="E109" s="7"/>
      <c r="F109" s="56" t="s">
        <v>10</v>
      </c>
      <c r="G109" s="56"/>
      <c r="H109" s="56"/>
      <c r="I109" s="56"/>
      <c r="J109" s="56"/>
      <c r="K109" s="56"/>
      <c r="L109" s="56"/>
      <c r="M109" s="56" t="s">
        <v>171</v>
      </c>
      <c r="N109" s="56"/>
      <c r="O109" s="56"/>
      <c r="P109" s="56"/>
      <c r="Q109" s="56"/>
      <c r="R109" s="7" t="s">
        <v>10</v>
      </c>
      <c r="S109" s="7"/>
      <c r="T109" s="7"/>
      <c r="U109" s="7"/>
      <c r="V109" s="7"/>
      <c r="W109" s="7"/>
      <c r="X109" s="7"/>
      <c r="Y109" s="7"/>
      <c r="Z109" s="7"/>
    </row>
    <row r="110" spans="1:26" s="1" customFormat="1" ht="13.5" customHeight="1">
      <c r="A110" s="7" t="s">
        <v>10</v>
      </c>
      <c r="B110" s="7"/>
      <c r="C110" s="7"/>
      <c r="D110" s="7"/>
      <c r="E110" s="7"/>
      <c r="F110" s="10" t="s">
        <v>10</v>
      </c>
      <c r="G110" s="58" t="s">
        <v>172</v>
      </c>
      <c r="H110" s="58"/>
      <c r="I110" s="58"/>
      <c r="J110" s="58"/>
      <c r="K110" s="7" t="s">
        <v>10</v>
      </c>
      <c r="L110" s="7"/>
      <c r="M110" s="10" t="s">
        <v>10</v>
      </c>
      <c r="N110" s="58" t="s">
        <v>173</v>
      </c>
      <c r="O110" s="58"/>
      <c r="P110" s="58"/>
      <c r="Q110" s="7" t="s">
        <v>10</v>
      </c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7.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7" t="s">
        <v>174</v>
      </c>
      <c r="B112" s="7"/>
      <c r="C112" s="7"/>
      <c r="D112" s="7"/>
      <c r="E112" s="7"/>
      <c r="F112" s="56" t="s">
        <v>10</v>
      </c>
      <c r="G112" s="56"/>
      <c r="H112" s="56"/>
      <c r="I112" s="56"/>
      <c r="J112" s="56"/>
      <c r="K112" s="56"/>
      <c r="L112" s="56"/>
      <c r="M112" s="56" t="s">
        <v>175</v>
      </c>
      <c r="N112" s="56"/>
      <c r="O112" s="56"/>
      <c r="P112" s="56"/>
      <c r="Q112" s="56"/>
      <c r="R112" s="7" t="s">
        <v>10</v>
      </c>
      <c r="S112" s="7"/>
      <c r="T112" s="7"/>
      <c r="U112" s="7"/>
      <c r="V112" s="7"/>
      <c r="W112" s="7"/>
      <c r="X112" s="7"/>
      <c r="Y112" s="7"/>
      <c r="Z112" s="7"/>
    </row>
    <row r="113" spans="1:26" s="1" customFormat="1" ht="13.5" customHeight="1">
      <c r="A113" s="7" t="s">
        <v>10</v>
      </c>
      <c r="B113" s="7"/>
      <c r="C113" s="7"/>
      <c r="D113" s="7"/>
      <c r="E113" s="7"/>
      <c r="F113" s="10" t="s">
        <v>10</v>
      </c>
      <c r="G113" s="58" t="s">
        <v>172</v>
      </c>
      <c r="H113" s="58"/>
      <c r="I113" s="58"/>
      <c r="J113" s="58"/>
      <c r="K113" s="7" t="s">
        <v>10</v>
      </c>
      <c r="L113" s="7"/>
      <c r="M113" s="10" t="s">
        <v>10</v>
      </c>
      <c r="N113" s="58" t="s">
        <v>173</v>
      </c>
      <c r="O113" s="58"/>
      <c r="P113" s="58"/>
      <c r="Q113" s="7" t="s">
        <v>10</v>
      </c>
      <c r="R113" s="7"/>
      <c r="S113" s="7"/>
      <c r="T113" s="7"/>
      <c r="U113" s="7"/>
      <c r="V113" s="7"/>
      <c r="W113" s="7"/>
      <c r="X113" s="7"/>
      <c r="Y113" s="7"/>
      <c r="Z113" s="7"/>
    </row>
    <row r="114" spans="1:26" s="1" customFormat="1" ht="15.75" customHeight="1">
      <c r="A114" s="7" t="s">
        <v>10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s="1" customFormat="1" ht="13.5" customHeight="1">
      <c r="A115" s="59" t="s">
        <v>176</v>
      </c>
      <c r="B115" s="59"/>
      <c r="C115" s="59"/>
      <c r="D115" s="59"/>
      <c r="E115" s="59"/>
      <c r="F115" s="59"/>
      <c r="G115" s="59"/>
      <c r="H115" s="7" t="s">
        <v>10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s="1" customFormat="1" ht="13.5" customHeight="1">
      <c r="A116" s="4" t="s">
        <v>177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</sheetData>
  <mergeCells count="663">
    <mergeCell ref="A116:Z116"/>
    <mergeCell ref="Q113:Z113"/>
    <mergeCell ref="A114:Z114"/>
    <mergeCell ref="A115:G115"/>
    <mergeCell ref="H115:Z115"/>
    <mergeCell ref="A113:E113"/>
    <mergeCell ref="G113:J113"/>
    <mergeCell ref="K113:L113"/>
    <mergeCell ref="N113:P113"/>
    <mergeCell ref="Q110:Z110"/>
    <mergeCell ref="A111:Z111"/>
    <mergeCell ref="A112:E112"/>
    <mergeCell ref="F112:L112"/>
    <mergeCell ref="M112:Q112"/>
    <mergeCell ref="R112:Z112"/>
    <mergeCell ref="A110:E110"/>
    <mergeCell ref="G110:J110"/>
    <mergeCell ref="K110:L110"/>
    <mergeCell ref="N110:P110"/>
    <mergeCell ref="A108:Z108"/>
    <mergeCell ref="A109:E109"/>
    <mergeCell ref="F109:L109"/>
    <mergeCell ref="M109:Q109"/>
    <mergeCell ref="R109:Z109"/>
    <mergeCell ref="S106:W106"/>
    <mergeCell ref="X106:Z106"/>
    <mergeCell ref="A107:I107"/>
    <mergeCell ref="J107:L107"/>
    <mergeCell ref="M107:O107"/>
    <mergeCell ref="P107:R107"/>
    <mergeCell ref="S107:W107"/>
    <mergeCell ref="X107:Z107"/>
    <mergeCell ref="A106:I106"/>
    <mergeCell ref="J106:L106"/>
    <mergeCell ref="M106:O106"/>
    <mergeCell ref="P106:R106"/>
    <mergeCell ref="S104:W104"/>
    <mergeCell ref="X104:Z104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M104:O104"/>
    <mergeCell ref="P104:R104"/>
    <mergeCell ref="S101:W101"/>
    <mergeCell ref="X101:Z101"/>
    <mergeCell ref="A102:Z102"/>
    <mergeCell ref="A103:I103"/>
    <mergeCell ref="J103:L103"/>
    <mergeCell ref="M103:O103"/>
    <mergeCell ref="P103:R103"/>
    <mergeCell ref="S103:W103"/>
    <mergeCell ref="X103:Z103"/>
    <mergeCell ref="A101:I101"/>
    <mergeCell ref="J101:L101"/>
    <mergeCell ref="M101:O101"/>
    <mergeCell ref="P101:R101"/>
    <mergeCell ref="S99:W99"/>
    <mergeCell ref="X99:Z99"/>
    <mergeCell ref="A100:I100"/>
    <mergeCell ref="J100:L100"/>
    <mergeCell ref="M100:O100"/>
    <mergeCell ref="P100:R100"/>
    <mergeCell ref="S100:W100"/>
    <mergeCell ref="X100:Z100"/>
    <mergeCell ref="A99:I99"/>
    <mergeCell ref="J99:L99"/>
    <mergeCell ref="M99:O99"/>
    <mergeCell ref="P99:R99"/>
    <mergeCell ref="S97:W97"/>
    <mergeCell ref="X97:Z97"/>
    <mergeCell ref="A98:I98"/>
    <mergeCell ref="J98:L98"/>
    <mergeCell ref="M98:O98"/>
    <mergeCell ref="P98:R98"/>
    <mergeCell ref="S98:W98"/>
    <mergeCell ref="X98:Z98"/>
    <mergeCell ref="A97:I97"/>
    <mergeCell ref="J97:L97"/>
    <mergeCell ref="M97:O97"/>
    <mergeCell ref="P97:R97"/>
    <mergeCell ref="A95:Z95"/>
    <mergeCell ref="A96:I96"/>
    <mergeCell ref="J96:L96"/>
    <mergeCell ref="M96:O96"/>
    <mergeCell ref="P96:R96"/>
    <mergeCell ref="S96:W96"/>
    <mergeCell ref="X96:Z96"/>
    <mergeCell ref="Q93:S93"/>
    <mergeCell ref="T93:X93"/>
    <mergeCell ref="Y93:Z93"/>
    <mergeCell ref="A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9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2016-11-08T05:29:06Z</dcterms:created>
  <dcterms:modified xsi:type="dcterms:W3CDTF">2016-11-08T05:29:06Z</dcterms:modified>
  <cp:category/>
  <cp:version/>
  <cp:contentType/>
  <cp:contentStatus/>
</cp:coreProperties>
</file>