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15" yWindow="-240" windowWidth="19620" windowHeight="12795"/>
  </bookViews>
  <sheets>
    <sheet name="прил.8" sheetId="10" r:id="rId1"/>
  </sheets>
  <calcPr calcId="125725" calcMode="manual"/>
  <customWorkbookViews>
    <customWorkbookView name="Admin - Личное представление" guid="{72E271AC-85C0-42E8-ADA1-BE710B500E88}" mergeInterval="0" personalView="1" maximized="1" windowWidth="1276" windowHeight="821" activeSheetId="1"/>
  </customWorkbookViews>
</workbook>
</file>

<file path=xl/calcChain.xml><?xml version="1.0" encoding="utf-8"?>
<calcChain xmlns="http://schemas.openxmlformats.org/spreadsheetml/2006/main">
  <c r="G29" i="10"/>
  <c r="G27"/>
  <c r="G39"/>
  <c r="G33"/>
  <c r="F36" l="1"/>
  <c r="P27"/>
  <c r="M27"/>
  <c r="H27"/>
  <c r="P25"/>
  <c r="K38"/>
  <c r="Q38"/>
  <c r="Q39"/>
  <c r="L38"/>
  <c r="L39"/>
  <c r="U32"/>
  <c r="V34"/>
  <c r="V35"/>
  <c r="V38"/>
  <c r="V39"/>
  <c r="U34"/>
  <c r="U35"/>
  <c r="U36"/>
  <c r="U38"/>
  <c r="U39"/>
  <c r="P11"/>
  <c r="K25"/>
  <c r="Q36"/>
  <c r="N36"/>
  <c r="O36"/>
  <c r="P36"/>
  <c r="M36"/>
  <c r="L36"/>
  <c r="V36" s="1"/>
  <c r="I36"/>
  <c r="J36"/>
  <c r="K36"/>
  <c r="H36"/>
  <c r="G38"/>
  <c r="G37"/>
  <c r="D36"/>
  <c r="E36"/>
  <c r="C36"/>
  <c r="K8"/>
  <c r="K33"/>
  <c r="Q35"/>
  <c r="N34"/>
  <c r="O34"/>
  <c r="P34"/>
  <c r="M34"/>
  <c r="L35"/>
  <c r="I34"/>
  <c r="J34"/>
  <c r="K34"/>
  <c r="H34"/>
  <c r="G35"/>
  <c r="D34"/>
  <c r="E34"/>
  <c r="F34"/>
  <c r="C34"/>
  <c r="G34" s="1"/>
  <c r="P33"/>
  <c r="L19"/>
  <c r="L20"/>
  <c r="L22"/>
  <c r="K17"/>
  <c r="U29"/>
  <c r="Q26"/>
  <c r="L26"/>
  <c r="K11"/>
  <c r="G32"/>
  <c r="L14"/>
  <c r="G14"/>
  <c r="D11"/>
  <c r="Z33"/>
  <c r="Z32"/>
  <c r="Z29"/>
  <c r="X27"/>
  <c r="Z27"/>
  <c r="W27"/>
  <c r="Z21"/>
  <c r="Z18"/>
  <c r="Z16"/>
  <c r="U21"/>
  <c r="U18"/>
  <c r="U16"/>
  <c r="Z13"/>
  <c r="U13"/>
  <c r="Z9"/>
  <c r="U9"/>
  <c r="F15"/>
  <c r="D8"/>
  <c r="E8"/>
  <c r="F8"/>
  <c r="C8"/>
  <c r="G10"/>
  <c r="G9"/>
  <c r="F23"/>
  <c r="G23" s="1"/>
  <c r="G24"/>
  <c r="E11"/>
  <c r="F11"/>
  <c r="C11"/>
  <c r="G13"/>
  <c r="G12"/>
  <c r="D17"/>
  <c r="E17"/>
  <c r="F17"/>
  <c r="C17"/>
  <c r="G20"/>
  <c r="G21"/>
  <c r="G22"/>
  <c r="G19"/>
  <c r="E31"/>
  <c r="F31"/>
  <c r="D31"/>
  <c r="C31"/>
  <c r="E25"/>
  <c r="F25"/>
  <c r="D25"/>
  <c r="C25"/>
  <c r="G26"/>
  <c r="O25"/>
  <c r="N25"/>
  <c r="X25" s="1"/>
  <c r="M25"/>
  <c r="J25"/>
  <c r="I25"/>
  <c r="H25"/>
  <c r="H8"/>
  <c r="L10"/>
  <c r="L9"/>
  <c r="L27"/>
  <c r="N31"/>
  <c r="O31"/>
  <c r="P31"/>
  <c r="M31"/>
  <c r="I31"/>
  <c r="J31"/>
  <c r="K31"/>
  <c r="H31"/>
  <c r="Q33"/>
  <c r="Q32"/>
  <c r="L32"/>
  <c r="Q29"/>
  <c r="L29"/>
  <c r="Q27"/>
  <c r="K23"/>
  <c r="L23" s="1"/>
  <c r="L24"/>
  <c r="O17"/>
  <c r="P17"/>
  <c r="Z17" s="1"/>
  <c r="N17"/>
  <c r="M17"/>
  <c r="J17"/>
  <c r="I17"/>
  <c r="H17"/>
  <c r="Q21"/>
  <c r="L21"/>
  <c r="Q18"/>
  <c r="L18"/>
  <c r="G18"/>
  <c r="Q16"/>
  <c r="P15"/>
  <c r="O15"/>
  <c r="N15"/>
  <c r="M15"/>
  <c r="K15"/>
  <c r="U15" s="1"/>
  <c r="J15"/>
  <c r="I15"/>
  <c r="H15"/>
  <c r="L16"/>
  <c r="N11"/>
  <c r="O11"/>
  <c r="M11"/>
  <c r="I11"/>
  <c r="J11"/>
  <c r="H11"/>
  <c r="Q10"/>
  <c r="Q9"/>
  <c r="AA9" s="1"/>
  <c r="N8"/>
  <c r="O8"/>
  <c r="O40" s="1"/>
  <c r="P8"/>
  <c r="M8"/>
  <c r="I8"/>
  <c r="L8" s="1"/>
  <c r="J8"/>
  <c r="G16"/>
  <c r="G15"/>
  <c r="Q13"/>
  <c r="L13"/>
  <c r="Q12"/>
  <c r="Q11" s="1"/>
  <c r="L12"/>
  <c r="G36" l="1"/>
  <c r="G31"/>
  <c r="G25"/>
  <c r="N40"/>
  <c r="U27"/>
  <c r="M40"/>
  <c r="L25"/>
  <c r="L15"/>
  <c r="L34"/>
  <c r="Q34"/>
  <c r="P40"/>
  <c r="H40"/>
  <c r="R40" s="1"/>
  <c r="U11"/>
  <c r="V13"/>
  <c r="V16"/>
  <c r="Q15"/>
  <c r="AA21"/>
  <c r="AA27"/>
  <c r="Q25"/>
  <c r="AA25" s="1"/>
  <c r="D40"/>
  <c r="X40" s="1"/>
  <c r="E40"/>
  <c r="G17"/>
  <c r="AA13"/>
  <c r="L17"/>
  <c r="Q31"/>
  <c r="U33"/>
  <c r="L33"/>
  <c r="V33" s="1"/>
  <c r="L11"/>
  <c r="I40"/>
  <c r="S40" s="1"/>
  <c r="U31"/>
  <c r="Z31"/>
  <c r="V32"/>
  <c r="V29"/>
  <c r="W25"/>
  <c r="V27"/>
  <c r="Z25"/>
  <c r="V11"/>
  <c r="K40"/>
  <c r="C40"/>
  <c r="F40"/>
  <c r="G8"/>
  <c r="AA16"/>
  <c r="Z15"/>
  <c r="Z8"/>
  <c r="Q8"/>
  <c r="V9"/>
  <c r="U8"/>
  <c r="G11"/>
  <c r="AA11" s="1"/>
  <c r="Z11"/>
  <c r="V18"/>
  <c r="V21"/>
  <c r="U17"/>
  <c r="AA18"/>
  <c r="Q17"/>
  <c r="L40" l="1"/>
  <c r="G40"/>
  <c r="W40"/>
  <c r="AA15"/>
  <c r="Q40"/>
  <c r="V15"/>
  <c r="L31"/>
  <c r="U25"/>
  <c r="AA8"/>
  <c r="V8"/>
  <c r="V17"/>
  <c r="AA17"/>
  <c r="Z40"/>
  <c r="U40"/>
  <c r="V31" l="1"/>
  <c r="V25"/>
  <c r="V40"/>
  <c r="AA40"/>
</calcChain>
</file>

<file path=xl/sharedStrings.xml><?xml version="1.0" encoding="utf-8"?>
<sst xmlns="http://schemas.openxmlformats.org/spreadsheetml/2006/main" count="100" uniqueCount="80">
  <si>
    <t>3</t>
  </si>
  <si>
    <t>Отчет</t>
  </si>
  <si>
    <t>№ п/п</t>
  </si>
  <si>
    <t>Наименование муниципальной программы</t>
  </si>
  <si>
    <t>Утвержденный план по программе, тыс. рублей</t>
  </si>
  <si>
    <t xml:space="preserve">ИСПОЛНЕНИЕ  от утвержденного БЮДЖЕТА, в % </t>
  </si>
  <si>
    <t xml:space="preserve">ИСПОЛНЕНИЕ  от утвержденного плана по программе, в % </t>
  </si>
  <si>
    <t>итого</t>
  </si>
  <si>
    <t>Итого по всем муниципальным программ</t>
  </si>
  <si>
    <t>исполнения по муниципальным программам в муниципальном образовании сельское поселение Леуши</t>
  </si>
  <si>
    <t>1</t>
  </si>
  <si>
    <t>2</t>
  </si>
  <si>
    <t>4</t>
  </si>
  <si>
    <t>5</t>
  </si>
  <si>
    <t>Утверждено бюджет</t>
  </si>
  <si>
    <t>Муниципальная программа "Развитие сферы культуры, спорта и делам молодежи сельского поселения Леуши на 2014 -2016 годы и на  период до 2020 года"</t>
  </si>
  <si>
    <t>Федеральный бюджет</t>
  </si>
  <si>
    <t>Бюджет автономного округа</t>
  </si>
  <si>
    <t>Бюджет Кондинского района</t>
  </si>
  <si>
    <t>Бюджет сельского поселения Леуши</t>
  </si>
  <si>
    <t>Подпрограмма 1. "Организация деятельности муниципальных учреждений культуры"</t>
  </si>
  <si>
    <t>1.1</t>
  </si>
  <si>
    <t>1.2</t>
  </si>
  <si>
    <t>Подпрограмма 2. "Проведение культурно-досуговых мероприятий"</t>
  </si>
  <si>
    <t>Муниципальная программа "Ремонт и содержание дорог общего пользования местного значения в муниципальном образовании сельское поселение Леуши на 2014-2016 годы и на период до 2020 года"</t>
  </si>
  <si>
    <t>2.1</t>
  </si>
  <si>
    <t>2.2</t>
  </si>
  <si>
    <t>Подпрограмма "Cодержание дорог общего пользования"</t>
  </si>
  <si>
    <t>Муниципальная программа "Социальная поддержка отдельных категорий населения муниципального образования сельское поселение Леуши на 2014-2016 годы и на  период до 2020 года"</t>
  </si>
  <si>
    <t>Основное мероприятие "Назначение и выплата дополнительного материального обеспечения лицам, замещавшим выборные муниципальные  должности и должности муниципальной службы сельского поселения Леуши"</t>
  </si>
  <si>
    <t>Муниципальная программа "Благоустройство территории сельского поселения Леуши на 2014-2016 годы и на  период до 2020 года"</t>
  </si>
  <si>
    <t>4.2</t>
  </si>
  <si>
    <t>4.1</t>
  </si>
  <si>
    <t>3.1</t>
  </si>
  <si>
    <t>Муниципальная программа "Капитальный ремонт жилого фонда сельского поселения Леуши на 2014-2016 годы и на  период до 2020 года"</t>
  </si>
  <si>
    <t>5.1</t>
  </si>
  <si>
    <t>Основное мероприятие "Капитальный ремонт муниципального жилищного фонда"</t>
  </si>
  <si>
    <t>Муниципальная программа"Организация деятельности администрации сельского поселения Леуши"</t>
  </si>
  <si>
    <t>6.1</t>
  </si>
  <si>
    <t>6.2</t>
  </si>
  <si>
    <t>6.3</t>
  </si>
  <si>
    <t>Муниципальная программа"Обслуживание деятельности администрации сельского поселения Леуши"</t>
  </si>
  <si>
    <t>7.1</t>
  </si>
  <si>
    <t>7.2</t>
  </si>
  <si>
    <t>Задача 2 "Выполнение муниципальных функций для реализации вопросов местного значения
и переданных в установленном порядке отдельных государственных полномочий"</t>
  </si>
  <si>
    <t>Задача 1. Предоставление муниципальных и государственных услуг в соответствии с действующим законодательством.</t>
  </si>
  <si>
    <t>Задача 3. Разработка, реализация муниципальных программ и планов</t>
  </si>
  <si>
    <t>Задача 4. Повышение результативности и качества управленческих процессов</t>
  </si>
  <si>
    <t>6.4</t>
  </si>
  <si>
    <t>6.5</t>
  </si>
  <si>
    <t>Задача 5. Координация деятельности подведомственных учреждений</t>
  </si>
  <si>
    <t>Мероприятие 1."Оплата труда, гарантий и компенсаций работников МКУ"АХС""</t>
  </si>
  <si>
    <t>Мероприятие 2 "Материально-техническое обеспечение деятельности органов местного самоуправления"</t>
  </si>
  <si>
    <t>Подпрограмма 1 "Уличное освещение"</t>
  </si>
  <si>
    <t>Подпрограмма 2 «Содержание мест захоронения»</t>
  </si>
  <si>
    <t>4.3</t>
  </si>
  <si>
    <t>Подпрограмма 3 «Озеленение»</t>
  </si>
  <si>
    <t>Подпрограмма 4"Санитарная очистка поселка"</t>
  </si>
  <si>
    <t>Подпрограмма 5 «Прочее благоустройство»</t>
  </si>
  <si>
    <t>4.4</t>
  </si>
  <si>
    <t>4.5</t>
  </si>
  <si>
    <t>Подпрограмма 1 "Ремонт дорог общего пользования"</t>
  </si>
  <si>
    <t>2.3</t>
  </si>
  <si>
    <t xml:space="preserve">                                                                    Подпрограмма 3.  Безопасность дорожного движения</t>
  </si>
  <si>
    <t>за 2 квартал 2017 года</t>
  </si>
  <si>
    <t>Исполнение кассовые расходы на 01.07.2017 г.</t>
  </si>
  <si>
    <t>8</t>
  </si>
  <si>
    <t>9</t>
  </si>
  <si>
    <t>Муниципальная программа «Профилактика терроризма и экстремизма, гармонизация межэтнических и межкультурных отношений, укрепление толерантности в сельском поселении Леуши на 2015-2017гг.» </t>
  </si>
  <si>
    <t>Мероприятие изготовление, приобретение буклетов, плакатов, памяток по антитеррористической тематике, а также направленных на гармонизацию межэтнических и межкультурных отношений, профилактику проявлений ксенофобий и укрепление толерантности, для распространения среди жителей, учреждений, организаций, предприятий сельского поселения Леуши</t>
  </si>
  <si>
    <t>«О привлечении граждан и их объединений к участию в обеспечении охраны общественного порядка (о добровольных народных дружинах) на территории  сельского поселения Леуши  на 2016-2020 годы».</t>
  </si>
  <si>
    <t>Приобретение нарукавных  повязок, значков, бланков, удостоверений, канцтоваров</t>
  </si>
  <si>
    <t>В целях стимулирования работы ДНД  выплата денежных средств дружинникам  из расчета 100 рублей за каждый выход</t>
  </si>
  <si>
    <t>9.1</t>
  </si>
  <si>
    <t>9.2</t>
  </si>
  <si>
    <t>Личное страхование народных дружинников на период их участия в мероприятиях по охране общественного порядка</t>
  </si>
  <si>
    <t>9.3</t>
  </si>
  <si>
    <t>8.1</t>
  </si>
  <si>
    <t>6</t>
  </si>
  <si>
    <t>7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</si>
</sst>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\-"/>
  </numFmts>
  <fonts count="8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9" fontId="2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25" xfId="0" applyNumberFormat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165" fontId="3" fillId="4" borderId="2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1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9" fontId="0" fillId="0" borderId="0" xfId="0" applyNumberFormat="1" applyFont="1"/>
    <xf numFmtId="49" fontId="2" fillId="2" borderId="9" xfId="0" applyNumberFormat="1" applyFont="1" applyFill="1" applyBorder="1" applyAlignment="1">
      <alignment horizontal="center" vertical="center"/>
    </xf>
    <xf numFmtId="0" fontId="0" fillId="0" borderId="0" xfId="0" applyFont="1"/>
    <xf numFmtId="0" fontId="3" fillId="3" borderId="35" xfId="0" applyFont="1" applyFill="1" applyBorder="1" applyAlignment="1">
      <alignment horizontal="left" wrapText="1"/>
    </xf>
    <xf numFmtId="0" fontId="2" fillId="2" borderId="39" xfId="0" applyNumberFormat="1" applyFont="1" applyFill="1" applyBorder="1" applyAlignment="1">
      <alignment horizontal="center" vertical="center"/>
    </xf>
    <xf numFmtId="0" fontId="2" fillId="3" borderId="40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0" fontId="0" fillId="0" borderId="11" xfId="0" applyBorder="1"/>
    <xf numFmtId="0" fontId="2" fillId="2" borderId="18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2" borderId="12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0" fillId="0" borderId="12" xfId="0" applyBorder="1"/>
    <xf numFmtId="0" fontId="5" fillId="2" borderId="18" xfId="0" applyFont="1" applyFill="1" applyBorder="1" applyAlignment="1">
      <alignment horizontal="left" wrapText="1"/>
    </xf>
    <xf numFmtId="49" fontId="2" fillId="3" borderId="4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164" fontId="0" fillId="3" borderId="10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164" fontId="0" fillId="3" borderId="38" xfId="0" applyNumberFormat="1" applyFont="1" applyFill="1" applyBorder="1" applyAlignment="1">
      <alignment horizontal="center" vertical="center"/>
    </xf>
    <xf numFmtId="164" fontId="2" fillId="3" borderId="38" xfId="0" applyNumberFormat="1" applyFont="1" applyFill="1" applyBorder="1" applyAlignment="1">
      <alignment horizontal="center" vertical="center"/>
    </xf>
    <xf numFmtId="164" fontId="2" fillId="3" borderId="35" xfId="0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 vertical="center"/>
    </xf>
    <xf numFmtId="164" fontId="0" fillId="2" borderId="24" xfId="0" applyNumberFormat="1" applyFon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165" fontId="2" fillId="3" borderId="10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/>
    </xf>
    <xf numFmtId="0" fontId="0" fillId="3" borderId="37" xfId="0" applyFill="1" applyBorder="1"/>
    <xf numFmtId="165" fontId="2" fillId="3" borderId="3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2" borderId="42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0" fillId="4" borderId="33" xfId="0" applyNumberFormat="1" applyFont="1" applyFill="1" applyBorder="1" applyAlignment="1">
      <alignment horizontal="center" vertical="top" wrapText="1"/>
    </xf>
    <xf numFmtId="49" fontId="0" fillId="4" borderId="6" xfId="0" applyNumberFormat="1" applyFont="1" applyFill="1" applyBorder="1" applyAlignment="1">
      <alignment horizontal="center" vertical="top" wrapText="1"/>
    </xf>
    <xf numFmtId="0" fontId="0" fillId="4" borderId="11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29" xfId="0" applyFont="1" applyFill="1" applyBorder="1" applyAlignment="1">
      <alignment horizontal="center" vertical="top" wrapText="1"/>
    </xf>
    <xf numFmtId="0" fontId="0" fillId="4" borderId="30" xfId="0" applyFont="1" applyFill="1" applyBorder="1" applyAlignment="1">
      <alignment horizontal="center" vertical="top" wrapText="1"/>
    </xf>
    <xf numFmtId="0" fontId="0" fillId="4" borderId="19" xfId="0" applyFont="1" applyFill="1" applyBorder="1" applyAlignment="1">
      <alignment horizontal="center" vertical="top" wrapText="1"/>
    </xf>
    <xf numFmtId="0" fontId="0" fillId="4" borderId="31" xfId="0" applyFont="1" applyFill="1" applyBorder="1" applyAlignment="1">
      <alignment horizontal="center" vertical="top" wrapText="1"/>
    </xf>
    <xf numFmtId="0" fontId="0" fillId="4" borderId="32" xfId="0" applyFont="1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31" xfId="0" applyFill="1" applyBorder="1" applyAlignment="1">
      <alignment horizontal="center" vertical="top" wrapText="1"/>
    </xf>
    <xf numFmtId="0" fontId="0" fillId="4" borderId="32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1"/>
  <sheetViews>
    <sheetView tabSelected="1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K28" sqref="K28"/>
    </sheetView>
  </sheetViews>
  <sheetFormatPr defaultRowHeight="12.75"/>
  <cols>
    <col min="1" max="1" width="6.140625" style="58" bestFit="1" customWidth="1"/>
    <col min="2" max="2" width="44.42578125" bestFit="1" customWidth="1"/>
    <col min="3" max="3" width="13.85546875" customWidth="1"/>
    <col min="4" max="4" width="11.7109375" customWidth="1"/>
    <col min="5" max="5" width="11.85546875" customWidth="1"/>
    <col min="6" max="6" width="14.5703125" bestFit="1" customWidth="1"/>
    <col min="7" max="7" width="17.28515625" customWidth="1"/>
    <col min="8" max="8" width="13.28515625" customWidth="1"/>
    <col min="9" max="9" width="12.28515625" customWidth="1"/>
    <col min="10" max="10" width="12.7109375" customWidth="1"/>
    <col min="11" max="11" width="12.28515625" bestFit="1" customWidth="1"/>
    <col min="12" max="12" width="17" customWidth="1"/>
    <col min="13" max="13" width="12.140625" customWidth="1"/>
    <col min="14" max="14" width="11.7109375" customWidth="1"/>
    <col min="15" max="15" width="12" customWidth="1"/>
    <col min="16" max="16" width="14.85546875" customWidth="1"/>
    <col min="17" max="18" width="13.42578125" customWidth="1"/>
    <col min="19" max="19" width="12.42578125" customWidth="1"/>
    <col min="20" max="20" width="12" customWidth="1"/>
    <col min="21" max="21" width="14.85546875" customWidth="1"/>
    <col min="22" max="22" width="10" customWidth="1"/>
    <col min="23" max="23" width="14" customWidth="1"/>
    <col min="24" max="24" width="11.85546875" customWidth="1"/>
    <col min="25" max="25" width="12.7109375" customWidth="1"/>
    <col min="26" max="26" width="13.7109375" bestFit="1" customWidth="1"/>
    <col min="27" max="27" width="9.28515625" customWidth="1"/>
  </cols>
  <sheetData>
    <row r="2" spans="1:27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7">
      <c r="A3" s="142" t="s">
        <v>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>
      <c r="A4" s="142" t="s">
        <v>64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3.5" thickBot="1">
      <c r="A5" s="56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27" s="1" customFormat="1" ht="24.75" customHeight="1" thickBot="1">
      <c r="A6" s="143" t="s">
        <v>2</v>
      </c>
      <c r="B6" s="145" t="s">
        <v>3</v>
      </c>
      <c r="C6" s="147" t="s">
        <v>4</v>
      </c>
      <c r="D6" s="147"/>
      <c r="E6" s="147"/>
      <c r="F6" s="147"/>
      <c r="G6" s="148"/>
      <c r="H6" s="149" t="s">
        <v>14</v>
      </c>
      <c r="I6" s="150"/>
      <c r="J6" s="150"/>
      <c r="K6" s="150"/>
      <c r="L6" s="151"/>
      <c r="M6" s="149" t="s">
        <v>65</v>
      </c>
      <c r="N6" s="150"/>
      <c r="O6" s="150"/>
      <c r="P6" s="150"/>
      <c r="Q6" s="151"/>
      <c r="R6" s="152" t="s">
        <v>5</v>
      </c>
      <c r="S6" s="153"/>
      <c r="T6" s="153"/>
      <c r="U6" s="153"/>
      <c r="V6" s="154"/>
      <c r="W6" s="152" t="s">
        <v>6</v>
      </c>
      <c r="X6" s="153"/>
      <c r="Y6" s="153"/>
      <c r="Z6" s="153"/>
      <c r="AA6" s="154"/>
    </row>
    <row r="7" spans="1:27" s="2" customFormat="1" ht="56.25" customHeight="1" thickBot="1">
      <c r="A7" s="144"/>
      <c r="B7" s="146"/>
      <c r="C7" s="79" t="s">
        <v>16</v>
      </c>
      <c r="D7" s="80" t="s">
        <v>17</v>
      </c>
      <c r="E7" s="81" t="s">
        <v>18</v>
      </c>
      <c r="F7" s="81" t="s">
        <v>19</v>
      </c>
      <c r="G7" s="82" t="s">
        <v>7</v>
      </c>
      <c r="H7" s="83" t="s">
        <v>16</v>
      </c>
      <c r="I7" s="84" t="s">
        <v>17</v>
      </c>
      <c r="J7" s="85" t="s">
        <v>18</v>
      </c>
      <c r="K7" s="85" t="s">
        <v>19</v>
      </c>
      <c r="L7" s="86" t="s">
        <v>7</v>
      </c>
      <c r="M7" s="83" t="s">
        <v>16</v>
      </c>
      <c r="N7" s="84" t="s">
        <v>17</v>
      </c>
      <c r="O7" s="85" t="s">
        <v>18</v>
      </c>
      <c r="P7" s="85" t="s">
        <v>19</v>
      </c>
      <c r="Q7" s="86" t="s">
        <v>7</v>
      </c>
      <c r="R7" s="15" t="s">
        <v>16</v>
      </c>
      <c r="S7" s="16" t="s">
        <v>17</v>
      </c>
      <c r="T7" s="17" t="s">
        <v>18</v>
      </c>
      <c r="U7" s="17" t="s">
        <v>19</v>
      </c>
      <c r="V7" s="18" t="s">
        <v>7</v>
      </c>
      <c r="W7" s="15" t="s">
        <v>16</v>
      </c>
      <c r="X7" s="16" t="s">
        <v>17</v>
      </c>
      <c r="Y7" s="17" t="s">
        <v>18</v>
      </c>
      <c r="Z7" s="17" t="s">
        <v>19</v>
      </c>
      <c r="AA7" s="18" t="s">
        <v>7</v>
      </c>
    </row>
    <row r="8" spans="1:27" s="126" customFormat="1" ht="63.75" customHeight="1" thickBot="1">
      <c r="A8" s="6" t="s">
        <v>10</v>
      </c>
      <c r="B8" s="47" t="s">
        <v>15</v>
      </c>
      <c r="C8" s="19">
        <f>C9+C10</f>
        <v>0</v>
      </c>
      <c r="D8" s="88">
        <f>D9+D10</f>
        <v>2141.1</v>
      </c>
      <c r="E8" s="88">
        <f>E9+E10</f>
        <v>0</v>
      </c>
      <c r="F8" s="88">
        <f>F9+F10</f>
        <v>28199</v>
      </c>
      <c r="G8" s="89">
        <f t="shared" ref="G8:G14" si="0">SUM(C8:F8)</f>
        <v>30340.1</v>
      </c>
      <c r="H8" s="90">
        <f>H9+H10</f>
        <v>0</v>
      </c>
      <c r="I8" s="20">
        <f t="shared" ref="I8:Q8" si="1">I9+I10</f>
        <v>2141.1</v>
      </c>
      <c r="J8" s="20">
        <f t="shared" si="1"/>
        <v>0</v>
      </c>
      <c r="K8" s="20">
        <f>K9+K10</f>
        <v>16794.5</v>
      </c>
      <c r="L8" s="89">
        <f>SUM(H8:K8)</f>
        <v>18935.599999999999</v>
      </c>
      <c r="M8" s="90">
        <f t="shared" si="1"/>
        <v>0</v>
      </c>
      <c r="N8" s="20">
        <f t="shared" si="1"/>
        <v>293.89999999999998</v>
      </c>
      <c r="O8" s="20">
        <f t="shared" si="1"/>
        <v>0</v>
      </c>
      <c r="P8" s="20">
        <f t="shared" si="1"/>
        <v>8259.2999999999993</v>
      </c>
      <c r="Q8" s="89">
        <f t="shared" si="1"/>
        <v>8553.1999999999989</v>
      </c>
      <c r="R8" s="29"/>
      <c r="S8" s="29"/>
      <c r="T8" s="29"/>
      <c r="U8" s="33">
        <f>P8/K8*100</f>
        <v>49.178600136949591</v>
      </c>
      <c r="V8" s="33">
        <f>Q8/L8*100</f>
        <v>45.169944443270879</v>
      </c>
      <c r="W8" s="29"/>
      <c r="X8" s="29"/>
      <c r="Y8" s="29"/>
      <c r="Z8" s="33">
        <f>P8/F8*100</f>
        <v>29.289336501294372</v>
      </c>
      <c r="AA8" s="33">
        <f>Q8/G8*100</f>
        <v>28.19107385934786</v>
      </c>
    </row>
    <row r="9" spans="1:27" s="127" customFormat="1" ht="49.5" customHeight="1">
      <c r="A9" s="5" t="s">
        <v>21</v>
      </c>
      <c r="B9" s="51" t="s">
        <v>20</v>
      </c>
      <c r="C9" s="21"/>
      <c r="D9" s="32">
        <v>2141.1</v>
      </c>
      <c r="E9" s="32"/>
      <c r="F9" s="32">
        <v>27822</v>
      </c>
      <c r="G9" s="115">
        <f t="shared" si="0"/>
        <v>29963.1</v>
      </c>
      <c r="H9" s="116"/>
      <c r="I9" s="32">
        <v>2141.1</v>
      </c>
      <c r="J9" s="32"/>
      <c r="K9" s="32">
        <v>16682.5</v>
      </c>
      <c r="L9" s="115">
        <f>SUM(H9:K9)</f>
        <v>18823.599999999999</v>
      </c>
      <c r="M9" s="116"/>
      <c r="N9" s="32">
        <v>293.89999999999998</v>
      </c>
      <c r="O9" s="32"/>
      <c r="P9" s="32">
        <v>8242.2999999999993</v>
      </c>
      <c r="Q9" s="115">
        <f>M9+N9+O9+P9</f>
        <v>8536.1999999999989</v>
      </c>
      <c r="R9" s="28"/>
      <c r="S9" s="28"/>
      <c r="T9" s="28"/>
      <c r="U9" s="38">
        <f>P9/K9*100</f>
        <v>49.406863479694287</v>
      </c>
      <c r="V9" s="38">
        <f>Q9/L9*100</f>
        <v>45.348392443528333</v>
      </c>
      <c r="W9" s="28"/>
      <c r="X9" s="28"/>
      <c r="Y9" s="28"/>
      <c r="Z9" s="38">
        <f>P9/F9*100</f>
        <v>29.625116814032062</v>
      </c>
      <c r="AA9" s="38">
        <f>Q9/G9*100</f>
        <v>28.489041521070913</v>
      </c>
    </row>
    <row r="10" spans="1:27" s="127" customFormat="1" ht="37.5" customHeight="1" thickBot="1">
      <c r="A10" s="7" t="s">
        <v>22</v>
      </c>
      <c r="B10" s="50" t="s">
        <v>23</v>
      </c>
      <c r="C10" s="22"/>
      <c r="D10" s="36"/>
      <c r="E10" s="36"/>
      <c r="F10" s="36">
        <v>377</v>
      </c>
      <c r="G10" s="120">
        <f t="shared" si="0"/>
        <v>377</v>
      </c>
      <c r="H10" s="119"/>
      <c r="I10" s="36"/>
      <c r="J10" s="36"/>
      <c r="K10" s="36">
        <v>112</v>
      </c>
      <c r="L10" s="120">
        <f>SUM(H10:K10)</f>
        <v>112</v>
      </c>
      <c r="M10" s="119"/>
      <c r="N10" s="36"/>
      <c r="O10" s="36"/>
      <c r="P10" s="36">
        <v>17</v>
      </c>
      <c r="Q10" s="120">
        <f>M10+N10+O10+P10</f>
        <v>17</v>
      </c>
      <c r="R10" s="30"/>
      <c r="S10" s="30"/>
      <c r="T10" s="30"/>
      <c r="U10" s="30"/>
      <c r="V10" s="30"/>
      <c r="W10" s="28"/>
      <c r="X10" s="28"/>
      <c r="Y10" s="28"/>
      <c r="Z10" s="28"/>
      <c r="AA10" s="28"/>
    </row>
    <row r="11" spans="1:27" s="2" customFormat="1" ht="95.25" customHeight="1" thickBot="1">
      <c r="A11" s="6" t="s">
        <v>11</v>
      </c>
      <c r="B11" s="47" t="s">
        <v>24</v>
      </c>
      <c r="C11" s="11">
        <f>C12+C13+C14</f>
        <v>0</v>
      </c>
      <c r="D11" s="87">
        <f>D12+D13+D14</f>
        <v>0</v>
      </c>
      <c r="E11" s="8">
        <f>E12+E13+E14</f>
        <v>0</v>
      </c>
      <c r="F11" s="91">
        <f>F12+F13+F14</f>
        <v>4481.2</v>
      </c>
      <c r="G11" s="92">
        <f t="shared" si="0"/>
        <v>4481.2</v>
      </c>
      <c r="H11" s="90">
        <f t="shared" ref="H11:Q11" si="2">H12+H13</f>
        <v>0</v>
      </c>
      <c r="I11" s="20">
        <f t="shared" si="2"/>
        <v>0</v>
      </c>
      <c r="J11" s="20">
        <f t="shared" si="2"/>
        <v>0</v>
      </c>
      <c r="K11" s="20">
        <f>K12+13:13+K14</f>
        <v>4481.2</v>
      </c>
      <c r="L11" s="89">
        <f>L12+13:13+L14</f>
        <v>4481.2</v>
      </c>
      <c r="M11" s="90">
        <f t="shared" si="2"/>
        <v>0</v>
      </c>
      <c r="N11" s="20">
        <f t="shared" si="2"/>
        <v>0</v>
      </c>
      <c r="O11" s="20">
        <f t="shared" si="2"/>
        <v>0</v>
      </c>
      <c r="P11" s="20">
        <f>P12+P13</f>
        <v>520.70000000000005</v>
      </c>
      <c r="Q11" s="89">
        <f t="shared" si="2"/>
        <v>520.70000000000005</v>
      </c>
      <c r="R11" s="41"/>
      <c r="S11" s="41"/>
      <c r="T11" s="41"/>
      <c r="U11" s="33">
        <f>P11/K11*100</f>
        <v>11.619655449433189</v>
      </c>
      <c r="V11" s="33">
        <f>Q11/L11*100</f>
        <v>11.619655449433189</v>
      </c>
      <c r="W11" s="29"/>
      <c r="X11" s="29"/>
      <c r="Y11" s="29"/>
      <c r="Z11" s="135">
        <f>P11/F11*100</f>
        <v>11.619655449433189</v>
      </c>
      <c r="AA11" s="33">
        <f>Q11/G11*100</f>
        <v>11.619655449433189</v>
      </c>
    </row>
    <row r="12" spans="1:27" ht="35.25" customHeight="1">
      <c r="A12" s="57" t="s">
        <v>25</v>
      </c>
      <c r="B12" s="51" t="s">
        <v>61</v>
      </c>
      <c r="C12" s="21"/>
      <c r="D12" s="32"/>
      <c r="E12" s="32"/>
      <c r="F12" s="32">
        <v>2406.4</v>
      </c>
      <c r="G12" s="115">
        <f t="shared" si="0"/>
        <v>2406.4</v>
      </c>
      <c r="H12" s="116"/>
      <c r="I12" s="32"/>
      <c r="J12" s="32"/>
      <c r="K12" s="32">
        <v>2406.4</v>
      </c>
      <c r="L12" s="115">
        <f>SUM(I12:K12)</f>
        <v>2406.4</v>
      </c>
      <c r="M12" s="116"/>
      <c r="N12" s="32"/>
      <c r="O12" s="32">
        <v>0</v>
      </c>
      <c r="P12" s="32"/>
      <c r="Q12" s="115">
        <f>SUM(N12:P12)</f>
        <v>0</v>
      </c>
      <c r="R12" s="40"/>
      <c r="S12" s="40"/>
      <c r="T12" s="40"/>
      <c r="U12" s="28"/>
      <c r="V12" s="28"/>
      <c r="W12" s="28"/>
      <c r="X12" s="28"/>
      <c r="Y12" s="28"/>
      <c r="Z12" s="28"/>
      <c r="AA12" s="28"/>
    </row>
    <row r="13" spans="1:27" ht="33.75" customHeight="1">
      <c r="A13" s="7" t="s">
        <v>26</v>
      </c>
      <c r="B13" s="50" t="s">
        <v>27</v>
      </c>
      <c r="C13" s="24"/>
      <c r="D13" s="35"/>
      <c r="E13" s="35"/>
      <c r="F13" s="35">
        <v>1630.8</v>
      </c>
      <c r="G13" s="117">
        <f t="shared" si="0"/>
        <v>1630.8</v>
      </c>
      <c r="H13" s="118"/>
      <c r="I13" s="35"/>
      <c r="J13" s="35"/>
      <c r="K13" s="35">
        <v>1630.8</v>
      </c>
      <c r="L13" s="117">
        <f>SUM(I13:K13)</f>
        <v>1630.8</v>
      </c>
      <c r="M13" s="118"/>
      <c r="N13" s="35"/>
      <c r="O13" s="35"/>
      <c r="P13" s="35">
        <v>520.70000000000005</v>
      </c>
      <c r="Q13" s="117">
        <f>SUM(N13:P13)</f>
        <v>520.70000000000005</v>
      </c>
      <c r="R13" s="40"/>
      <c r="S13" s="40"/>
      <c r="T13" s="40"/>
      <c r="U13" s="38">
        <f>P13/K13*100</f>
        <v>31.929114545008591</v>
      </c>
      <c r="V13" s="38">
        <f>Q13/L13*100</f>
        <v>31.929114545008591</v>
      </c>
      <c r="W13" s="28"/>
      <c r="X13" s="28"/>
      <c r="Y13" s="28"/>
      <c r="Z13" s="134">
        <f>P13/F13*100</f>
        <v>31.929114545008591</v>
      </c>
      <c r="AA13" s="134">
        <f>Q13/G13*100</f>
        <v>31.929114545008591</v>
      </c>
    </row>
    <row r="14" spans="1:27" ht="33.75" customHeight="1" thickBot="1">
      <c r="A14" s="14" t="s">
        <v>62</v>
      </c>
      <c r="B14" s="52" t="s">
        <v>63</v>
      </c>
      <c r="C14" s="22"/>
      <c r="D14" s="36"/>
      <c r="E14" s="36"/>
      <c r="F14" s="36">
        <v>444</v>
      </c>
      <c r="G14" s="117">
        <f t="shared" si="0"/>
        <v>444</v>
      </c>
      <c r="H14" s="119"/>
      <c r="I14" s="36"/>
      <c r="J14" s="36"/>
      <c r="K14" s="36">
        <v>444</v>
      </c>
      <c r="L14" s="117">
        <f>SUM(I14:K14)</f>
        <v>444</v>
      </c>
      <c r="M14" s="119"/>
      <c r="N14" s="36"/>
      <c r="O14" s="36"/>
      <c r="P14" s="36"/>
      <c r="Q14" s="12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81.75" customHeight="1" thickBot="1">
      <c r="A15" s="6" t="s">
        <v>0</v>
      </c>
      <c r="B15" s="47" t="s">
        <v>28</v>
      </c>
      <c r="C15" s="19"/>
      <c r="D15" s="20"/>
      <c r="E15" s="20"/>
      <c r="F15" s="20">
        <f>F16</f>
        <v>745.7</v>
      </c>
      <c r="G15" s="89">
        <f>SUM(D15:F15)</f>
        <v>745.7</v>
      </c>
      <c r="H15" s="90">
        <f>H16</f>
        <v>0</v>
      </c>
      <c r="I15" s="93">
        <f>I16</f>
        <v>0</v>
      </c>
      <c r="J15" s="20">
        <f>J16</f>
        <v>0</v>
      </c>
      <c r="K15" s="20">
        <f>K16</f>
        <v>745.7</v>
      </c>
      <c r="L15" s="89">
        <f>SUM(H15:K15)</f>
        <v>745.7</v>
      </c>
      <c r="M15" s="90">
        <f>M16</f>
        <v>0</v>
      </c>
      <c r="N15" s="20">
        <f>N16</f>
        <v>0</v>
      </c>
      <c r="O15" s="20">
        <f>O16</f>
        <v>0</v>
      </c>
      <c r="P15" s="20">
        <f>P16</f>
        <v>372.9</v>
      </c>
      <c r="Q15" s="89">
        <f>SUM(M15:P15)</f>
        <v>372.9</v>
      </c>
      <c r="R15" s="29"/>
      <c r="S15" s="29"/>
      <c r="T15" s="29"/>
      <c r="U15" s="33">
        <f t="shared" ref="U15:V18" si="3">P15/K15*100</f>
        <v>50.006705109293272</v>
      </c>
      <c r="V15" s="33">
        <f t="shared" si="3"/>
        <v>50.006705109293272</v>
      </c>
      <c r="W15" s="29"/>
      <c r="X15" s="29"/>
      <c r="Y15" s="29"/>
      <c r="Z15" s="33">
        <f>P15/F15*100</f>
        <v>50.006705109293272</v>
      </c>
      <c r="AA15" s="33">
        <f>Q15/G15*100</f>
        <v>50.006705109293272</v>
      </c>
    </row>
    <row r="16" spans="1:27" ht="99" customHeight="1" thickBot="1">
      <c r="A16" s="10" t="s">
        <v>33</v>
      </c>
      <c r="B16" s="48" t="s">
        <v>29</v>
      </c>
      <c r="C16" s="23"/>
      <c r="D16" s="37"/>
      <c r="E16" s="37"/>
      <c r="F16" s="37">
        <v>745.7</v>
      </c>
      <c r="G16" s="112">
        <f>SUM(D16:F16)</f>
        <v>745.7</v>
      </c>
      <c r="H16" s="113"/>
      <c r="I16" s="37"/>
      <c r="J16" s="37"/>
      <c r="K16" s="37">
        <v>745.7</v>
      </c>
      <c r="L16" s="114">
        <f>H16+I16+J16+K16</f>
        <v>745.7</v>
      </c>
      <c r="M16" s="113"/>
      <c r="N16" s="37"/>
      <c r="O16" s="37"/>
      <c r="P16" s="37">
        <v>372.9</v>
      </c>
      <c r="Q16" s="112">
        <f>SUM(M16:P16)</f>
        <v>372.9</v>
      </c>
      <c r="R16" s="31"/>
      <c r="S16" s="31"/>
      <c r="T16" s="31"/>
      <c r="U16" s="39">
        <f t="shared" si="3"/>
        <v>50.006705109293272</v>
      </c>
      <c r="V16" s="39">
        <f t="shared" si="3"/>
        <v>50.006705109293272</v>
      </c>
      <c r="W16" s="31"/>
      <c r="X16" s="31"/>
      <c r="Y16" s="31"/>
      <c r="Z16" s="39">
        <f>P16/F16*100</f>
        <v>50.006705109293272</v>
      </c>
      <c r="AA16" s="39">
        <f>Q16/G16*100</f>
        <v>50.006705109293272</v>
      </c>
    </row>
    <row r="17" spans="1:27" ht="66" customHeight="1" thickBot="1">
      <c r="A17" s="6" t="s">
        <v>12</v>
      </c>
      <c r="B17" s="47" t="s">
        <v>30</v>
      </c>
      <c r="C17" s="11">
        <f>C18+C21+C19+C20+C22</f>
        <v>0</v>
      </c>
      <c r="D17" s="8">
        <f>D18+D21+D19+D20+D22</f>
        <v>0</v>
      </c>
      <c r="E17" s="8">
        <f>E18+E21+E19+E20+E22</f>
        <v>0</v>
      </c>
      <c r="F17" s="91">
        <f>F18+F21+F19+F20+F22</f>
        <v>7387.8</v>
      </c>
      <c r="G17" s="89">
        <f t="shared" ref="G17:G26" si="4">SUM(C17:F17)</f>
        <v>7387.8</v>
      </c>
      <c r="H17" s="90">
        <f>H18+H21</f>
        <v>0</v>
      </c>
      <c r="I17" s="93">
        <f>I18+I21</f>
        <v>0</v>
      </c>
      <c r="J17" s="93">
        <f>J18+J21</f>
        <v>0</v>
      </c>
      <c r="K17" s="93">
        <f>SUM(K18:K22)</f>
        <v>2922.8</v>
      </c>
      <c r="L17" s="89">
        <f>SUM(H17:K17)</f>
        <v>2922.8</v>
      </c>
      <c r="M17" s="90">
        <f>M18+M21</f>
        <v>0</v>
      </c>
      <c r="N17" s="93">
        <f>N18+N21</f>
        <v>0</v>
      </c>
      <c r="O17" s="93">
        <f>O18+O21</f>
        <v>0</v>
      </c>
      <c r="P17" s="93">
        <f>P18+P21</f>
        <v>885.19999999999993</v>
      </c>
      <c r="Q17" s="89">
        <f>SUM(M17:P17)</f>
        <v>885.19999999999993</v>
      </c>
      <c r="R17" s="29"/>
      <c r="S17" s="29"/>
      <c r="T17" s="29"/>
      <c r="U17" s="33">
        <f t="shared" si="3"/>
        <v>30.286027097303954</v>
      </c>
      <c r="V17" s="33">
        <f t="shared" si="3"/>
        <v>30.286027097303954</v>
      </c>
      <c r="W17" s="29"/>
      <c r="X17" s="29"/>
      <c r="Y17" s="29"/>
      <c r="Z17" s="33">
        <f>P17/F17</f>
        <v>0.11981916132001406</v>
      </c>
      <c r="AA17" s="33">
        <f>Q17/G17</f>
        <v>0.11981916132001406</v>
      </c>
    </row>
    <row r="18" spans="1:27" ht="24.75" customHeight="1">
      <c r="A18" s="10" t="s">
        <v>32</v>
      </c>
      <c r="B18" s="53" t="s">
        <v>53</v>
      </c>
      <c r="C18" s="21"/>
      <c r="D18" s="32"/>
      <c r="E18" s="32"/>
      <c r="F18" s="32">
        <v>2700</v>
      </c>
      <c r="G18" s="104">
        <f t="shared" si="4"/>
        <v>2700</v>
      </c>
      <c r="H18" s="105"/>
      <c r="I18" s="32"/>
      <c r="J18" s="32"/>
      <c r="K18" s="32">
        <v>1882</v>
      </c>
      <c r="L18" s="104">
        <f>SUM(H18:K18)</f>
        <v>1882</v>
      </c>
      <c r="M18" s="105"/>
      <c r="N18" s="32"/>
      <c r="O18" s="32"/>
      <c r="P18" s="32">
        <v>852.4</v>
      </c>
      <c r="Q18" s="104">
        <f>SUM(M18:P18)</f>
        <v>852.4</v>
      </c>
      <c r="R18" s="28"/>
      <c r="S18" s="40"/>
      <c r="T18" s="40"/>
      <c r="U18" s="38">
        <f t="shared" si="3"/>
        <v>45.292242295430391</v>
      </c>
      <c r="V18" s="38">
        <f t="shared" si="3"/>
        <v>45.292242295430391</v>
      </c>
      <c r="W18" s="28"/>
      <c r="X18" s="28"/>
      <c r="Y18" s="28"/>
      <c r="Z18" s="38">
        <f>P18/F18*100</f>
        <v>31.57037037037037</v>
      </c>
      <c r="AA18" s="38">
        <f>Q18/G18*100</f>
        <v>31.57037037037037</v>
      </c>
    </row>
    <row r="19" spans="1:27" ht="30" customHeight="1">
      <c r="A19" s="9" t="s">
        <v>31</v>
      </c>
      <c r="B19" s="54" t="s">
        <v>54</v>
      </c>
      <c r="C19" s="24"/>
      <c r="D19" s="35"/>
      <c r="E19" s="35"/>
      <c r="F19" s="35">
        <v>200</v>
      </c>
      <c r="G19" s="108">
        <f t="shared" si="4"/>
        <v>200</v>
      </c>
      <c r="H19" s="109"/>
      <c r="I19" s="35"/>
      <c r="J19" s="35"/>
      <c r="K19" s="35">
        <v>8</v>
      </c>
      <c r="L19" s="104">
        <f t="shared" ref="L19:L20" si="5">SUM(H19:K19)</f>
        <v>8</v>
      </c>
      <c r="M19" s="109"/>
      <c r="N19" s="35"/>
      <c r="O19" s="35"/>
      <c r="P19" s="35"/>
      <c r="Q19" s="108"/>
      <c r="R19" s="28"/>
      <c r="S19" s="40"/>
      <c r="T19" s="40"/>
      <c r="U19" s="28"/>
      <c r="V19" s="28"/>
      <c r="W19" s="28"/>
      <c r="X19" s="28"/>
      <c r="Y19" s="28"/>
      <c r="Z19" s="28"/>
      <c r="AA19" s="28"/>
    </row>
    <row r="20" spans="1:27" ht="30" customHeight="1">
      <c r="A20" s="14" t="s">
        <v>55</v>
      </c>
      <c r="B20" s="55" t="s">
        <v>56</v>
      </c>
      <c r="C20" s="24"/>
      <c r="D20" s="35"/>
      <c r="E20" s="35"/>
      <c r="F20" s="35"/>
      <c r="G20" s="108">
        <f t="shared" si="4"/>
        <v>0</v>
      </c>
      <c r="H20" s="109"/>
      <c r="I20" s="35"/>
      <c r="J20" s="35"/>
      <c r="K20" s="35"/>
      <c r="L20" s="104">
        <f t="shared" si="5"/>
        <v>0</v>
      </c>
      <c r="M20" s="109"/>
      <c r="N20" s="35"/>
      <c r="O20" s="35"/>
      <c r="P20" s="35"/>
      <c r="Q20" s="108"/>
      <c r="R20" s="28"/>
      <c r="S20" s="40"/>
      <c r="T20" s="40"/>
      <c r="U20" s="28"/>
      <c r="V20" s="28"/>
      <c r="W20" s="28"/>
      <c r="X20" s="28"/>
      <c r="Y20" s="28"/>
      <c r="Z20" s="28"/>
      <c r="AA20" s="28"/>
    </row>
    <row r="21" spans="1:27" ht="33" customHeight="1">
      <c r="A21" s="14" t="s">
        <v>59</v>
      </c>
      <c r="B21" s="50" t="s">
        <v>57</v>
      </c>
      <c r="C21" s="24"/>
      <c r="D21" s="35"/>
      <c r="E21" s="35"/>
      <c r="F21" s="35">
        <v>2032.8</v>
      </c>
      <c r="G21" s="108">
        <f t="shared" si="4"/>
        <v>2032.8</v>
      </c>
      <c r="H21" s="109"/>
      <c r="I21" s="35"/>
      <c r="J21" s="35"/>
      <c r="K21" s="35">
        <v>32.799999999999997</v>
      </c>
      <c r="L21" s="108">
        <f t="shared" ref="L21:L27" si="6">SUM(H21:K21)</f>
        <v>32.799999999999997</v>
      </c>
      <c r="M21" s="109"/>
      <c r="N21" s="35"/>
      <c r="O21" s="35"/>
      <c r="P21" s="35">
        <v>32.799999999999997</v>
      </c>
      <c r="Q21" s="108">
        <f>SUM(M21:P21)</f>
        <v>32.799999999999997</v>
      </c>
      <c r="R21" s="28"/>
      <c r="S21" s="40"/>
      <c r="T21" s="40"/>
      <c r="U21" s="28">
        <f>P21/K21*100</f>
        <v>100</v>
      </c>
      <c r="V21" s="28">
        <f>Q21/L21*100</f>
        <v>100</v>
      </c>
      <c r="W21" s="28"/>
      <c r="X21" s="28"/>
      <c r="Y21" s="28"/>
      <c r="Z21" s="38">
        <f>P21/F21*100</f>
        <v>1.6135379771743408</v>
      </c>
      <c r="AA21" s="38">
        <f>Q21/G21*100</f>
        <v>1.6135379771743408</v>
      </c>
    </row>
    <row r="22" spans="1:27" ht="33" customHeight="1" thickBot="1">
      <c r="A22" s="14" t="s">
        <v>60</v>
      </c>
      <c r="B22" s="50" t="s">
        <v>58</v>
      </c>
      <c r="C22" s="22"/>
      <c r="D22" s="36"/>
      <c r="E22" s="36"/>
      <c r="F22" s="36">
        <v>2455</v>
      </c>
      <c r="G22" s="106">
        <f t="shared" si="4"/>
        <v>2455</v>
      </c>
      <c r="H22" s="107"/>
      <c r="I22" s="36"/>
      <c r="J22" s="36"/>
      <c r="K22" s="36">
        <v>1000</v>
      </c>
      <c r="L22" s="108">
        <f t="shared" si="6"/>
        <v>1000</v>
      </c>
      <c r="M22" s="107"/>
      <c r="N22" s="36"/>
      <c r="O22" s="36"/>
      <c r="P22" s="36"/>
      <c r="Q22" s="106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66" customHeight="1" thickBot="1">
      <c r="A23" s="6" t="s">
        <v>13</v>
      </c>
      <c r="B23" s="47" t="s">
        <v>34</v>
      </c>
      <c r="C23" s="19"/>
      <c r="D23" s="88"/>
      <c r="E23" s="88"/>
      <c r="F23" s="88">
        <f>F24</f>
        <v>915</v>
      </c>
      <c r="G23" s="89">
        <f t="shared" si="4"/>
        <v>915</v>
      </c>
      <c r="H23" s="94"/>
      <c r="I23" s="93"/>
      <c r="J23" s="20"/>
      <c r="K23" s="20">
        <f>K24</f>
        <v>100</v>
      </c>
      <c r="L23" s="89">
        <f t="shared" si="6"/>
        <v>100</v>
      </c>
      <c r="M23" s="90"/>
      <c r="N23" s="20"/>
      <c r="O23" s="20"/>
      <c r="P23" s="20"/>
      <c r="Q23" s="8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48.75" customHeight="1" thickBot="1">
      <c r="A24" s="10" t="s">
        <v>35</v>
      </c>
      <c r="B24" s="48" t="s">
        <v>36</v>
      </c>
      <c r="C24" s="23"/>
      <c r="D24" s="37"/>
      <c r="E24" s="37"/>
      <c r="F24" s="37">
        <v>915</v>
      </c>
      <c r="G24" s="110">
        <f t="shared" si="4"/>
        <v>915</v>
      </c>
      <c r="H24" s="111"/>
      <c r="I24" s="37"/>
      <c r="J24" s="37"/>
      <c r="K24" s="37">
        <v>100</v>
      </c>
      <c r="L24" s="110">
        <f t="shared" si="6"/>
        <v>100</v>
      </c>
      <c r="M24" s="111"/>
      <c r="N24" s="37"/>
      <c r="O24" s="37"/>
      <c r="P24" s="37"/>
      <c r="Q24" s="110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52.5" customHeight="1" thickBot="1">
      <c r="A25" s="6" t="s">
        <v>78</v>
      </c>
      <c r="B25" s="47" t="s">
        <v>37</v>
      </c>
      <c r="C25" s="19">
        <f>C26+C27+C28+C29+C30</f>
        <v>436.5</v>
      </c>
      <c r="D25" s="20">
        <f>D26+D27+D28+D29+D30</f>
        <v>29.1</v>
      </c>
      <c r="E25" s="20">
        <f>E26+E27+E28+E29+E30</f>
        <v>832.7</v>
      </c>
      <c r="F25" s="20">
        <f>F26+F27+F28+F29+F30</f>
        <v>11252.3</v>
      </c>
      <c r="G25" s="89">
        <f>SUM(C25:F25)</f>
        <v>12550.599999999999</v>
      </c>
      <c r="H25" s="94">
        <f>H27+H29</f>
        <v>436.5</v>
      </c>
      <c r="I25" s="93">
        <f>I27+I29</f>
        <v>29.1</v>
      </c>
      <c r="J25" s="93">
        <f>J27+J29</f>
        <v>339.3</v>
      </c>
      <c r="K25" s="20">
        <f>K27+29:29+K26</f>
        <v>9681</v>
      </c>
      <c r="L25" s="20">
        <f>L27+29:29+L26</f>
        <v>10485.9</v>
      </c>
      <c r="M25" s="90">
        <f>M27+M29</f>
        <v>245</v>
      </c>
      <c r="N25" s="20">
        <f>N27+N29</f>
        <v>12.1</v>
      </c>
      <c r="O25" s="20">
        <f>O27+O29</f>
        <v>0</v>
      </c>
      <c r="P25" s="20">
        <f>P27+P29+P26</f>
        <v>4959.4000000000005</v>
      </c>
      <c r="Q25" s="89">
        <f>SUM(M25:P25)</f>
        <v>5216.5000000000009</v>
      </c>
      <c r="R25" s="33"/>
      <c r="S25" s="33"/>
      <c r="T25" s="33"/>
      <c r="U25" s="33">
        <f>P25/K25*100</f>
        <v>51.228178907137703</v>
      </c>
      <c r="V25" s="33">
        <f>Q25/L25*100</f>
        <v>49.747756511124472</v>
      </c>
      <c r="W25" s="33">
        <f>M25/C25*100</f>
        <v>56.128293241695303</v>
      </c>
      <c r="X25" s="33">
        <f>N25/D25*100</f>
        <v>41.580756013745699</v>
      </c>
      <c r="Y25" s="33"/>
      <c r="Z25" s="33">
        <f t="shared" ref="Z25:AA29" si="7">P25/F25*100</f>
        <v>44.074544759738018</v>
      </c>
      <c r="AA25" s="33">
        <f t="shared" si="7"/>
        <v>41.563749940241912</v>
      </c>
    </row>
    <row r="26" spans="1:27" ht="66.75" customHeight="1">
      <c r="A26" s="12" t="s">
        <v>38</v>
      </c>
      <c r="B26" s="48" t="s">
        <v>45</v>
      </c>
      <c r="C26" s="128"/>
      <c r="D26" s="32"/>
      <c r="E26" s="32"/>
      <c r="F26" s="32">
        <v>758</v>
      </c>
      <c r="G26" s="104">
        <f t="shared" si="4"/>
        <v>758</v>
      </c>
      <c r="H26" s="105"/>
      <c r="I26" s="32"/>
      <c r="J26" s="32"/>
      <c r="K26" s="32">
        <v>16.7</v>
      </c>
      <c r="L26" s="104">
        <f t="shared" si="6"/>
        <v>16.7</v>
      </c>
      <c r="M26" s="105"/>
      <c r="N26" s="32"/>
      <c r="O26" s="32"/>
      <c r="P26" s="32">
        <v>4.0999999999999996</v>
      </c>
      <c r="Q26" s="104">
        <f>SUM(M26:P26)</f>
        <v>4.0999999999999996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98.25" customHeight="1">
      <c r="A27" s="9" t="s">
        <v>39</v>
      </c>
      <c r="B27" s="49" t="s">
        <v>44</v>
      </c>
      <c r="C27" s="133">
        <v>436.5</v>
      </c>
      <c r="D27" s="35">
        <v>29.1</v>
      </c>
      <c r="E27" s="35">
        <v>832.7</v>
      </c>
      <c r="F27" s="35">
        <v>9870.2999999999993</v>
      </c>
      <c r="G27" s="108">
        <f>SUM(C27:F27)</f>
        <v>11168.599999999999</v>
      </c>
      <c r="H27" s="109">
        <f>378.2+58.3</f>
        <v>436.5</v>
      </c>
      <c r="I27" s="35">
        <v>29.1</v>
      </c>
      <c r="J27" s="35">
        <v>339.3</v>
      </c>
      <c r="K27" s="35">
        <v>9197.5</v>
      </c>
      <c r="L27" s="108">
        <f t="shared" si="6"/>
        <v>10002.4</v>
      </c>
      <c r="M27" s="109">
        <f>206+39</f>
        <v>245</v>
      </c>
      <c r="N27" s="35">
        <v>12.1</v>
      </c>
      <c r="O27" s="35"/>
      <c r="P27" s="35">
        <f>4939.1-M27-N27</f>
        <v>4682</v>
      </c>
      <c r="Q27" s="108">
        <f>SUM(M27:P27)</f>
        <v>4939.1000000000004</v>
      </c>
      <c r="R27" s="38"/>
      <c r="S27" s="28"/>
      <c r="T27" s="28"/>
      <c r="U27" s="38">
        <f>P27/K27*100</f>
        <v>50.905137265561294</v>
      </c>
      <c r="V27" s="38">
        <f>Q27/L27*100</f>
        <v>49.37914900423899</v>
      </c>
      <c r="W27" s="38">
        <f>M27/C27*100</f>
        <v>56.128293241695303</v>
      </c>
      <c r="X27" s="38">
        <f>N27/D27*100</f>
        <v>41.580756013745699</v>
      </c>
      <c r="Y27" s="28"/>
      <c r="Z27" s="38">
        <f t="shared" si="7"/>
        <v>47.435234997923068</v>
      </c>
      <c r="AA27" s="38">
        <f t="shared" si="7"/>
        <v>44.22308973371775</v>
      </c>
    </row>
    <row r="28" spans="1:27" ht="42" customHeight="1">
      <c r="A28" s="9" t="s">
        <v>40</v>
      </c>
      <c r="B28" s="49" t="s">
        <v>46</v>
      </c>
      <c r="C28" s="129"/>
      <c r="D28" s="35"/>
      <c r="E28" s="35"/>
      <c r="F28" s="35"/>
      <c r="G28" s="108">
        <v>0</v>
      </c>
      <c r="H28" s="109"/>
      <c r="I28" s="35"/>
      <c r="J28" s="35"/>
      <c r="K28" s="35"/>
      <c r="L28" s="108"/>
      <c r="M28" s="109"/>
      <c r="N28" s="35"/>
      <c r="O28" s="35"/>
      <c r="P28" s="35"/>
      <c r="Q28" s="10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50.25" customHeight="1">
      <c r="A29" s="9" t="s">
        <v>48</v>
      </c>
      <c r="B29" s="49" t="s">
        <v>47</v>
      </c>
      <c r="C29" s="24"/>
      <c r="D29" s="35"/>
      <c r="E29" s="35"/>
      <c r="F29" s="35">
        <v>624</v>
      </c>
      <c r="G29" s="108">
        <f>C29+D29+E29+F29</f>
        <v>624</v>
      </c>
      <c r="H29" s="109"/>
      <c r="I29" s="35"/>
      <c r="J29" s="35"/>
      <c r="K29" s="35">
        <v>466.8</v>
      </c>
      <c r="L29" s="108">
        <f>SUM(H29:K29)</f>
        <v>466.8</v>
      </c>
      <c r="M29" s="109"/>
      <c r="N29" s="35"/>
      <c r="O29" s="35"/>
      <c r="P29" s="35">
        <v>273.3</v>
      </c>
      <c r="Q29" s="108">
        <f>SUM(M29:P29)</f>
        <v>273.3</v>
      </c>
      <c r="R29" s="28"/>
      <c r="S29" s="28"/>
      <c r="T29" s="28"/>
      <c r="U29" s="38">
        <f>P29/K29*100</f>
        <v>58.547557840616967</v>
      </c>
      <c r="V29" s="38">
        <f>Q29/L29*100</f>
        <v>58.547557840616967</v>
      </c>
      <c r="W29" s="28"/>
      <c r="X29" s="28"/>
      <c r="Y29" s="28"/>
      <c r="Z29" s="38">
        <f t="shared" si="7"/>
        <v>43.79807692307692</v>
      </c>
      <c r="AA29" s="28"/>
    </row>
    <row r="30" spans="1:27" ht="37.5" customHeight="1" thickBot="1">
      <c r="A30" s="14" t="s">
        <v>49</v>
      </c>
      <c r="B30" s="50" t="s">
        <v>50</v>
      </c>
      <c r="C30" s="22"/>
      <c r="D30" s="36"/>
      <c r="E30" s="36"/>
      <c r="F30" s="36"/>
      <c r="G30" s="106"/>
      <c r="H30" s="107"/>
      <c r="I30" s="36"/>
      <c r="J30" s="36"/>
      <c r="K30" s="36"/>
      <c r="L30" s="106"/>
      <c r="M30" s="107"/>
      <c r="N30" s="36"/>
      <c r="O30" s="36"/>
      <c r="P30" s="36"/>
      <c r="Q30" s="36"/>
      <c r="R30" s="60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68.25" customHeight="1" thickBot="1">
      <c r="A31" s="6" t="s">
        <v>79</v>
      </c>
      <c r="B31" s="47" t="s">
        <v>41</v>
      </c>
      <c r="C31" s="19">
        <f>C32+C33</f>
        <v>0</v>
      </c>
      <c r="D31" s="20">
        <f>D32+D33</f>
        <v>0</v>
      </c>
      <c r="E31" s="20">
        <f>E32+E33</f>
        <v>0</v>
      </c>
      <c r="F31" s="20">
        <f>F32+F33</f>
        <v>7783.9</v>
      </c>
      <c r="G31" s="89">
        <f>SUM(C31:F31)</f>
        <v>7783.9</v>
      </c>
      <c r="H31" s="94">
        <f t="shared" ref="H31:Q31" si="8">H32+H33</f>
        <v>0</v>
      </c>
      <c r="I31" s="93">
        <f t="shared" si="8"/>
        <v>0</v>
      </c>
      <c r="J31" s="20">
        <f t="shared" si="8"/>
        <v>0</v>
      </c>
      <c r="K31" s="20">
        <f t="shared" si="8"/>
        <v>7389.7000000000007</v>
      </c>
      <c r="L31" s="89">
        <f t="shared" si="8"/>
        <v>7389.7000000000007</v>
      </c>
      <c r="M31" s="90">
        <f t="shared" si="8"/>
        <v>0</v>
      </c>
      <c r="N31" s="20">
        <f t="shared" si="8"/>
        <v>0</v>
      </c>
      <c r="O31" s="20">
        <f t="shared" si="8"/>
        <v>0</v>
      </c>
      <c r="P31" s="20">
        <f t="shared" si="8"/>
        <v>4053.6</v>
      </c>
      <c r="Q31" s="20">
        <f t="shared" si="8"/>
        <v>4053.6</v>
      </c>
      <c r="R31" s="61"/>
      <c r="S31" s="62"/>
      <c r="T31" s="62"/>
      <c r="U31" s="63">
        <f t="shared" ref="U31:V40" si="9">P31/K31*100</f>
        <v>54.854730232621073</v>
      </c>
      <c r="V31" s="63">
        <f t="shared" si="9"/>
        <v>54.854730232621073</v>
      </c>
      <c r="W31" s="29"/>
      <c r="X31" s="29"/>
      <c r="Y31" s="29"/>
      <c r="Z31" s="33">
        <f>P31/F31*100</f>
        <v>52.076722465602074</v>
      </c>
      <c r="AA31" s="29"/>
    </row>
    <row r="32" spans="1:27" ht="50.25" customHeight="1">
      <c r="A32" s="13" t="s">
        <v>42</v>
      </c>
      <c r="B32" s="51" t="s">
        <v>51</v>
      </c>
      <c r="C32" s="21"/>
      <c r="D32" s="32"/>
      <c r="E32" s="32"/>
      <c r="F32" s="32">
        <v>5992</v>
      </c>
      <c r="G32" s="104">
        <f>SUM(C32:F32)</f>
        <v>5992</v>
      </c>
      <c r="H32" s="105"/>
      <c r="I32" s="32"/>
      <c r="J32" s="32"/>
      <c r="K32" s="32">
        <v>5597.8</v>
      </c>
      <c r="L32" s="104">
        <f t="shared" ref="L32:L39" si="10">SUM(H32:K32)</f>
        <v>5597.8</v>
      </c>
      <c r="M32" s="105"/>
      <c r="N32" s="32"/>
      <c r="O32" s="32"/>
      <c r="P32" s="32">
        <v>3248.1</v>
      </c>
      <c r="Q32" s="32">
        <f t="shared" ref="Q32:Q39" si="11">SUM(M32:P32)</f>
        <v>3248.1</v>
      </c>
      <c r="R32" s="45"/>
      <c r="S32" s="45"/>
      <c r="T32" s="45"/>
      <c r="U32" s="46">
        <f>P32/K32*100</f>
        <v>58.024581085426419</v>
      </c>
      <c r="V32" s="46">
        <f t="shared" si="9"/>
        <v>58.024581085426419</v>
      </c>
      <c r="W32" s="60"/>
      <c r="X32" s="28"/>
      <c r="Y32" s="28"/>
      <c r="Z32" s="38">
        <f>P32/F32*100</f>
        <v>54.207276368491321</v>
      </c>
      <c r="AA32" s="28"/>
    </row>
    <row r="33" spans="1:27" ht="49.5" customHeight="1" thickBot="1">
      <c r="A33" s="14" t="s">
        <v>43</v>
      </c>
      <c r="B33" s="50" t="s">
        <v>52</v>
      </c>
      <c r="C33" s="22"/>
      <c r="D33" s="36"/>
      <c r="E33" s="36"/>
      <c r="F33" s="36">
        <v>1791.9</v>
      </c>
      <c r="G33" s="104">
        <f>SUM(C33:F33)</f>
        <v>1791.9</v>
      </c>
      <c r="H33" s="107"/>
      <c r="I33" s="36"/>
      <c r="J33" s="36"/>
      <c r="K33" s="36">
        <f>21+1770.9</f>
        <v>1791.9</v>
      </c>
      <c r="L33" s="106">
        <f t="shared" si="10"/>
        <v>1791.9</v>
      </c>
      <c r="M33" s="107"/>
      <c r="N33" s="36"/>
      <c r="O33" s="36"/>
      <c r="P33" s="36">
        <f>5.6+799.9</f>
        <v>805.5</v>
      </c>
      <c r="Q33" s="36">
        <f t="shared" si="11"/>
        <v>805.5</v>
      </c>
      <c r="R33" s="64"/>
      <c r="S33" s="64"/>
      <c r="T33" s="64"/>
      <c r="U33" s="65">
        <f t="shared" si="9"/>
        <v>44.952285283776995</v>
      </c>
      <c r="V33" s="65">
        <f t="shared" si="9"/>
        <v>44.952285283776995</v>
      </c>
      <c r="W33" s="42"/>
      <c r="X33" s="31"/>
      <c r="Y33" s="31"/>
      <c r="Z33" s="39">
        <f>P33/F33*100</f>
        <v>44.952285283776995</v>
      </c>
      <c r="AA33" s="31"/>
    </row>
    <row r="34" spans="1:27" s="124" customFormat="1" ht="119.25" customHeight="1" thickBot="1">
      <c r="A34" s="43" t="s">
        <v>66</v>
      </c>
      <c r="B34" s="59" t="s">
        <v>68</v>
      </c>
      <c r="C34" s="95">
        <f>C35</f>
        <v>0</v>
      </c>
      <c r="D34" s="95">
        <f t="shared" ref="D34:F34" si="12">D35</f>
        <v>0</v>
      </c>
      <c r="E34" s="95">
        <f t="shared" si="12"/>
        <v>0</v>
      </c>
      <c r="F34" s="95">
        <f t="shared" si="12"/>
        <v>1.6</v>
      </c>
      <c r="G34" s="20">
        <f>C34+D34+E34+F34</f>
        <v>1.6</v>
      </c>
      <c r="H34" s="93">
        <f>H35</f>
        <v>0</v>
      </c>
      <c r="I34" s="96">
        <f t="shared" ref="I34:K34" si="13">I35</f>
        <v>0</v>
      </c>
      <c r="J34" s="97">
        <f t="shared" si="13"/>
        <v>0</v>
      </c>
      <c r="K34" s="97">
        <f t="shared" si="13"/>
        <v>1.6</v>
      </c>
      <c r="L34" s="98">
        <f t="shared" si="10"/>
        <v>1.6</v>
      </c>
      <c r="M34" s="99">
        <f>M35</f>
        <v>0</v>
      </c>
      <c r="N34" s="99">
        <f t="shared" ref="N34:P34" si="14">N35</f>
        <v>0</v>
      </c>
      <c r="O34" s="99">
        <f t="shared" si="14"/>
        <v>0</v>
      </c>
      <c r="P34" s="99">
        <f t="shared" si="14"/>
        <v>0</v>
      </c>
      <c r="Q34" s="20">
        <f t="shared" si="11"/>
        <v>0</v>
      </c>
      <c r="R34" s="100"/>
      <c r="S34" s="100"/>
      <c r="T34" s="100"/>
      <c r="U34" s="33">
        <f t="shared" si="9"/>
        <v>0</v>
      </c>
      <c r="V34" s="33">
        <f t="shared" si="9"/>
        <v>0</v>
      </c>
      <c r="W34" s="100"/>
      <c r="X34" s="100"/>
      <c r="Y34" s="100"/>
      <c r="Z34" s="125"/>
      <c r="AA34" s="100"/>
    </row>
    <row r="35" spans="1:27" s="75" customFormat="1" ht="180" customHeight="1" thickBot="1">
      <c r="A35" s="10" t="s">
        <v>77</v>
      </c>
      <c r="B35" s="74" t="s">
        <v>69</v>
      </c>
      <c r="C35" s="130"/>
      <c r="D35" s="37"/>
      <c r="E35" s="37"/>
      <c r="F35" s="37">
        <v>1.6</v>
      </c>
      <c r="G35" s="37">
        <f>SUM(C35:F35)</f>
        <v>1.6</v>
      </c>
      <c r="H35" s="37"/>
      <c r="I35" s="37"/>
      <c r="J35" s="37"/>
      <c r="K35" s="37">
        <v>1.6</v>
      </c>
      <c r="L35" s="37">
        <f t="shared" si="10"/>
        <v>1.6</v>
      </c>
      <c r="M35" s="37"/>
      <c r="N35" s="37"/>
      <c r="O35" s="37"/>
      <c r="P35" s="37"/>
      <c r="Q35" s="37">
        <f t="shared" si="11"/>
        <v>0</v>
      </c>
      <c r="R35" s="70"/>
      <c r="S35" s="70"/>
      <c r="T35" s="70"/>
      <c r="U35" s="71">
        <f t="shared" si="9"/>
        <v>0</v>
      </c>
      <c r="V35" s="71">
        <f t="shared" si="9"/>
        <v>0</v>
      </c>
      <c r="W35" s="70"/>
      <c r="X35" s="70"/>
      <c r="Y35" s="70"/>
      <c r="Z35" s="71"/>
      <c r="AA35" s="70"/>
    </row>
    <row r="36" spans="1:27" s="124" customFormat="1" ht="102" customHeight="1" thickBot="1">
      <c r="A36" s="77" t="s">
        <v>67</v>
      </c>
      <c r="B36" s="78" t="s">
        <v>70</v>
      </c>
      <c r="C36" s="19">
        <f>SUM(C37:C38)</f>
        <v>0</v>
      </c>
      <c r="D36" s="88">
        <f t="shared" ref="D36:E36" si="15">SUM(D37:D38)</f>
        <v>20</v>
      </c>
      <c r="E36" s="88">
        <f t="shared" si="15"/>
        <v>0</v>
      </c>
      <c r="F36" s="87">
        <f>SUM(F37:F39)</f>
        <v>8.6</v>
      </c>
      <c r="G36" s="20">
        <f>SUM(C36:F36)</f>
        <v>28.6</v>
      </c>
      <c r="H36" s="20">
        <f>SUM(H37:H39)</f>
        <v>0</v>
      </c>
      <c r="I36" s="20">
        <f t="shared" ref="I36:K36" si="16">SUM(I37:I39)</f>
        <v>20</v>
      </c>
      <c r="J36" s="20">
        <f t="shared" si="16"/>
        <v>0</v>
      </c>
      <c r="K36" s="20">
        <f t="shared" si="16"/>
        <v>8.6000000000000014</v>
      </c>
      <c r="L36" s="20">
        <f t="shared" si="10"/>
        <v>28.6</v>
      </c>
      <c r="M36" s="93">
        <f>SUM(M37:M39)</f>
        <v>0</v>
      </c>
      <c r="N36" s="20">
        <f t="shared" ref="N36:P36" si="17">SUM(N37:N39)</f>
        <v>0</v>
      </c>
      <c r="O36" s="20">
        <f t="shared" si="17"/>
        <v>0</v>
      </c>
      <c r="P36" s="20">
        <f t="shared" si="17"/>
        <v>1.1000000000000001</v>
      </c>
      <c r="Q36" s="20">
        <f t="shared" si="11"/>
        <v>1.1000000000000001</v>
      </c>
      <c r="R36" s="100"/>
      <c r="S36" s="121"/>
      <c r="T36" s="140"/>
      <c r="U36" s="141">
        <f t="shared" si="9"/>
        <v>12.790697674418603</v>
      </c>
      <c r="V36" s="125">
        <f t="shared" si="9"/>
        <v>3.8461538461538463</v>
      </c>
      <c r="W36" s="121"/>
      <c r="X36" s="121"/>
      <c r="Y36" s="121"/>
      <c r="Z36" s="122"/>
      <c r="AA36" s="123"/>
    </row>
    <row r="37" spans="1:27" s="69" customFormat="1" ht="30" customHeight="1">
      <c r="A37" s="13" t="s">
        <v>73</v>
      </c>
      <c r="B37" s="76" t="s">
        <v>71</v>
      </c>
      <c r="C37" s="131"/>
      <c r="D37" s="32"/>
      <c r="E37" s="32"/>
      <c r="F37" s="32">
        <v>0</v>
      </c>
      <c r="G37" s="102">
        <f>SUM(C37:F37)</f>
        <v>0</v>
      </c>
      <c r="H37" s="32"/>
      <c r="I37" s="32"/>
      <c r="J37" s="32"/>
      <c r="K37" s="32"/>
      <c r="L37" s="139"/>
      <c r="M37" s="32"/>
      <c r="N37" s="32"/>
      <c r="O37" s="32"/>
      <c r="P37" s="32"/>
      <c r="Q37" s="139"/>
      <c r="R37" s="67"/>
      <c r="S37" s="67"/>
      <c r="T37" s="67"/>
      <c r="U37" s="68"/>
      <c r="V37" s="68"/>
      <c r="W37" s="67"/>
      <c r="X37" s="67"/>
      <c r="Y37" s="67"/>
      <c r="Z37" s="68"/>
      <c r="AA37" s="67"/>
    </row>
    <row r="38" spans="1:27" s="66" customFormat="1" ht="40.5" customHeight="1">
      <c r="A38" s="9" t="s">
        <v>74</v>
      </c>
      <c r="B38" s="73" t="s">
        <v>72</v>
      </c>
      <c r="C38" s="132"/>
      <c r="D38" s="35">
        <v>20</v>
      </c>
      <c r="E38" s="35"/>
      <c r="F38" s="35">
        <v>7.3</v>
      </c>
      <c r="G38" s="103">
        <f>SUM(C38:F38)</f>
        <v>27.3</v>
      </c>
      <c r="H38" s="35"/>
      <c r="I38" s="35">
        <v>20</v>
      </c>
      <c r="J38" s="35"/>
      <c r="K38" s="137">
        <f>27.3-I38</f>
        <v>7.3000000000000007</v>
      </c>
      <c r="L38" s="103">
        <f t="shared" si="10"/>
        <v>27.3</v>
      </c>
      <c r="M38" s="138"/>
      <c r="N38" s="35"/>
      <c r="O38" s="35"/>
      <c r="P38" s="35">
        <v>1.1000000000000001</v>
      </c>
      <c r="Q38" s="103">
        <f t="shared" si="11"/>
        <v>1.1000000000000001</v>
      </c>
      <c r="R38" s="45"/>
      <c r="S38" s="45"/>
      <c r="T38" s="45"/>
      <c r="U38" s="46">
        <f t="shared" si="9"/>
        <v>15.068493150684931</v>
      </c>
      <c r="V38" s="46">
        <f t="shared" si="9"/>
        <v>4.0293040293040292</v>
      </c>
      <c r="W38" s="45"/>
      <c r="X38" s="45"/>
      <c r="Y38" s="45"/>
      <c r="Z38" s="46"/>
      <c r="AA38" s="45"/>
    </row>
    <row r="39" spans="1:27" s="66" customFormat="1" ht="40.5" customHeight="1" thickBot="1">
      <c r="A39" s="9" t="s">
        <v>76</v>
      </c>
      <c r="B39" s="73" t="s">
        <v>75</v>
      </c>
      <c r="C39" s="132"/>
      <c r="D39" s="35"/>
      <c r="E39" s="35"/>
      <c r="F39" s="35">
        <v>1.3</v>
      </c>
      <c r="G39" s="103">
        <f>SUM(C39:F39)</f>
        <v>1.3</v>
      </c>
      <c r="H39" s="35"/>
      <c r="I39" s="35"/>
      <c r="J39" s="35"/>
      <c r="K39" s="35">
        <v>1.3</v>
      </c>
      <c r="L39" s="136">
        <f t="shared" si="10"/>
        <v>1.3</v>
      </c>
      <c r="M39" s="35"/>
      <c r="N39" s="35"/>
      <c r="O39" s="35"/>
      <c r="P39" s="35">
        <v>0</v>
      </c>
      <c r="Q39" s="136">
        <f t="shared" si="11"/>
        <v>0</v>
      </c>
      <c r="R39" s="45"/>
      <c r="S39" s="45"/>
      <c r="T39" s="45"/>
      <c r="U39" s="46">
        <f t="shared" si="9"/>
        <v>0</v>
      </c>
      <c r="V39" s="46">
        <f t="shared" si="9"/>
        <v>0</v>
      </c>
      <c r="W39" s="45"/>
      <c r="X39" s="45"/>
      <c r="Y39" s="45"/>
      <c r="Z39" s="46"/>
      <c r="AA39" s="45"/>
    </row>
    <row r="40" spans="1:27" s="3" customFormat="1" ht="32.25" thickBot="1">
      <c r="A40" s="44"/>
      <c r="B40" s="72" t="s">
        <v>8</v>
      </c>
      <c r="C40" s="25">
        <f>C8+C11+C15+C17+C23+C25+C31</f>
        <v>436.5</v>
      </c>
      <c r="D40" s="25">
        <f>D8+D11+D15+D17+D23+D25+D31</f>
        <v>2170.1999999999998</v>
      </c>
      <c r="E40" s="25">
        <f>E8+E11+E15+E17+E23+E25+E31</f>
        <v>832.7</v>
      </c>
      <c r="F40" s="25">
        <f>F8+F11+F15+F17+F23+F25+F31</f>
        <v>60764.9</v>
      </c>
      <c r="G40" s="34">
        <f>G8+G11+G15+G17+G23+G25+31:31+G34</f>
        <v>64205.899999999994</v>
      </c>
      <c r="H40" s="26">
        <f>H8+H11+H15+H17+H23+H25+H31</f>
        <v>436.5</v>
      </c>
      <c r="I40" s="26">
        <f>I8+I11+I15+I17+I23+I25+I31</f>
        <v>2170.1999999999998</v>
      </c>
      <c r="J40" s="26">
        <v>0</v>
      </c>
      <c r="K40" s="26">
        <f>K8+K11+K15+K17+K23+K25+K31</f>
        <v>42114.899999999994</v>
      </c>
      <c r="L40" s="101">
        <f>L8+L11+L15+L17+L23+L25+L31+L34+36:36</f>
        <v>45091.099999999991</v>
      </c>
      <c r="M40" s="101">
        <f t="shared" ref="M40:P40" si="18">M8+M11+M15+M17+M23+M25+31:31+M34</f>
        <v>245</v>
      </c>
      <c r="N40" s="101">
        <f t="shared" si="18"/>
        <v>306</v>
      </c>
      <c r="O40" s="101">
        <f t="shared" si="18"/>
        <v>0</v>
      </c>
      <c r="P40" s="101">
        <f t="shared" si="18"/>
        <v>19051.099999999999</v>
      </c>
      <c r="Q40" s="101">
        <f>Q8+Q11+Q15+Q17+Q23+Q25+Q31+Q34+Q36</f>
        <v>19603.199999999997</v>
      </c>
      <c r="R40" s="27">
        <f>M40/H40*100</f>
        <v>56.128293241695303</v>
      </c>
      <c r="S40" s="27">
        <f>N40/I40*100</f>
        <v>14.100082941664363</v>
      </c>
      <c r="T40" s="27">
        <v>0</v>
      </c>
      <c r="U40" s="27">
        <f t="shared" si="9"/>
        <v>45.236009108415317</v>
      </c>
      <c r="V40" s="27">
        <f t="shared" si="9"/>
        <v>43.474654643599294</v>
      </c>
      <c r="W40" s="27">
        <f>M40/C40*100</f>
        <v>56.128293241695303</v>
      </c>
      <c r="X40" s="27">
        <f>N40/D40*100</f>
        <v>14.100082941664363</v>
      </c>
      <c r="Y40" s="27">
        <v>0</v>
      </c>
      <c r="Z40" s="27">
        <f>P40/F40*100</f>
        <v>31.3521457288665</v>
      </c>
      <c r="AA40" s="27">
        <f>Q40/G40*100</f>
        <v>30.531773559750736</v>
      </c>
    </row>
    <row r="41" spans="1:27">
      <c r="I41" s="4"/>
    </row>
  </sheetData>
  <mergeCells count="10">
    <mergeCell ref="A2:AA2"/>
    <mergeCell ref="A3:AA3"/>
    <mergeCell ref="A4:AA4"/>
    <mergeCell ref="A6:A7"/>
    <mergeCell ref="B6:B7"/>
    <mergeCell ref="C6:G6"/>
    <mergeCell ref="H6:L6"/>
    <mergeCell ref="M6:Q6"/>
    <mergeCell ref="R6:V6"/>
    <mergeCell ref="W6:AA6"/>
  </mergeCells>
  <phoneticPr fontId="1" type="noConversion"/>
  <pageMargins left="0.39" right="0.4" top="0.66" bottom="0.69" header="0.5" footer="0.5"/>
  <pageSetup paperSize="9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прил.8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Спец</cp:lastModifiedBy>
  <cp:lastPrinted>2018-01-05T09:49:49Z</cp:lastPrinted>
  <dcterms:created xsi:type="dcterms:W3CDTF">2008-02-18T07:33:24Z</dcterms:created>
  <dcterms:modified xsi:type="dcterms:W3CDTF">2018-01-29T10:27:47Z</dcterms:modified>
</cp:coreProperties>
</file>