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<sst xmlns="http://schemas.openxmlformats.org/spreadsheetml/2006/main" count="428" uniqueCount="192">
  <si>
    <t>ОТЧЕТ ОБ ИСПОЛНЕНИИ БЮДЖЕТА</t>
  </si>
  <si>
    <t>КОДЫ</t>
  </si>
  <si>
    <t xml:space="preserve">Форма по ОКУД </t>
  </si>
  <si>
    <t>0503117</t>
  </si>
  <si>
    <t>на 1 февраля 2021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</si>
  <si>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</si>
  <si>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</si>
  <si>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</si>
  <si>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</si>
  <si>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</si>
  <si>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</si>
  <si>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</si>
  <si>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</si>
  <si>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</si>
  <si>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</si>
  <si>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</si>
  <si>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</si>
  <si>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</si>
  <si>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</si>
  <si>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</si>
  <si>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</si>
  <si>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</si>
  <si>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</si>
  <si>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</si>
  <si>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</si>
  <si>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</si>
  <si>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</si>
  <si>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</si>
  <si>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</si>
  <si>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</si>
  <si>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</si>
  <si>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</si>
  <si>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</si>
  <si>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</si>
  <si>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</si>
  <si>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</si>
  <si>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</si>
  <si>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</si>
  <si>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</si>
  <si>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</si>
  <si>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</si>
  <si>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</si>
  <si>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</si>
  <si>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</si>
  <si>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</si>
  <si>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</si>
  <si>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</si>
  <si>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</si>
  <si>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</si>
  <si>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</si>
  <si>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</si>
  <si>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</si>
  <si>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</si>
  <si>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</si>
  <si>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</si>
  <si>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</si>
  <si>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</si>
  <si>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</si>
  <si>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</si>
  <si>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</si>
  <si>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</si>
  <si>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</si>
  <si>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</si>
  <si>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</si>
  <si>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</si>
  <si>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</si>
  <si>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</si>
  <si>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</si>
  <si>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</si>
  <si>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</si>
  <si>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</si>
  <si>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</si>
  <si>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</si>
  <si>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</si>
  <si>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</si>
  <si>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</si>
  <si>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</si>
  <si>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</si>
  <si>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</si>
  <si>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</si>
  <si>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</si>
  <si>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</si>
  <si>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</si>
  <si>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</si>
  <si>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</si>
  <si>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</si>
  <si>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</si>
  <si>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</si>
  <si>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</si>
  <si>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</si>
  <si>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</si>
  <si>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</si>
  <si>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</si>
  <si>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</si>
  <si>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</si>
  <si>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650 0102 0104102030 121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</si>
  <si>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</si>
  <si>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650 0102 0104102030 129</t>
  </si>
  <si>
    <t>650 0104 0104202040 121</t>
  </si>
  <si>
    <t>Иные выплаты персоналу государственных (муниципальных) органов, за исключением фонда оплаты труда</t>
  </si>
  <si>
    <t>650 0104 0104202040 122</t>
  </si>
  <si>
    <t>650 0104 0104202040 129</t>
  </si>
  <si>
    <t>Иные межбюджетные трансферты</t>
  </si>
  <si>
    <t>650 0104 0104502040 540</t>
  </si>
  <si>
    <t>Резервные средства</t>
  </si>
  <si>
    <t>650 0111 6000007050 870</t>
  </si>
  <si>
    <t>Прочая закупка товаров, работ и услуг</t>
  </si>
  <si>
    <t>650 0113 0101002400 244</t>
  </si>
  <si>
    <t>650 0113 0104202040 122</t>
  </si>
  <si>
    <t>650 0113 0104202400 244</t>
  </si>
  <si>
    <t>Уплата прочих налогов, сборов</t>
  </si>
  <si>
    <t>650 0113 0104202400 852</t>
  </si>
  <si>
    <t>Фонд оплаты труда учреждений</t>
  </si>
  <si>
    <t>650 0113 0104300590 111</t>
  </si>
  <si>
    <t>Иные выплаты персоналу учреждений, за исключением фонда оплаты труда</t>
  </si>
  <si>
    <t>650 0113 0104300590 112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</si>
  <si>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</si>
  <si>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650 0113 0104300590 119</t>
  </si>
  <si>
    <t>Закупка товаров, работ, услуг в сфере информационно-коммуникационных технологий</t>
  </si>
  <si>
    <t>650 0113 0104300590 242</t>
  </si>
  <si>
    <t>650 0113 0104300590 244</t>
  </si>
  <si>
    <t>650 0113 0104300590 852</t>
  </si>
  <si>
    <t>650 0113 0401074040 244</t>
  </si>
  <si>
    <t>Закупка энергетических ресурсов</t>
  </si>
  <si>
    <t>650 0113 0401074040 247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</si>
  <si>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</si>
  <si>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</si>
  <si>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</si>
  <si>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</si>
  <si>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</si>
  <si>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</si>
  <si>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</si>
  <si>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</si>
  <si>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650 0314 0603082300 123</t>
  </si>
  <si>
    <t>650 0314 0603082300 244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</si>
  <si>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</si>
  <si>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</si>
  <si>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</si>
  <si>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</si>
  <si>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</si>
  <si>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</si>
  <si>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650 0408 0303073030 244</t>
  </si>
  <si>
    <t>650 0409 0301074190 244</t>
  </si>
  <si>
    <t>650 0409 0302074030 244</t>
  </si>
  <si>
    <t>650 0410 0104202400 242</t>
  </si>
  <si>
    <t>650 0501 0401074040 244</t>
  </si>
  <si>
    <t>650 0501 0401074040 247</t>
  </si>
  <si>
    <t>650 0503 0501076100 244</t>
  </si>
  <si>
    <t>650 0503 0501076100 247</t>
  </si>
  <si>
    <t>650 0503 0502076400 244</t>
  </si>
  <si>
    <t>650 0503 0503076500 244</t>
  </si>
  <si>
    <t>650 0503 0504070990 244</t>
  </si>
  <si>
    <t>650 0503 0504076500 244</t>
  </si>
  <si>
    <t>650 0503 0504095550 540</t>
  </si>
  <si>
    <t>650 0503 0505099990 244</t>
  </si>
  <si>
    <t>650 0505 0104502040 540</t>
  </si>
  <si>
    <t>650 0707 0104500540 540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</si>
  <si>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</si>
  <si>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</si>
  <si>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</si>
  <si>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</si>
  <si>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</si>
  <si>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</si>
  <si>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</si>
  <si>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</si>
  <si>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Уплата налога на имущество организаций и земельного налога</t>
  </si>
  <si>
    <t>650 0801 0204000590 851</t>
  </si>
  <si>
    <t>650 0801 0204072580 111</t>
  </si>
  <si>
    <t>650 0801 0204072580 119</t>
  </si>
  <si>
    <t>Иные пенсии, социальные доплаты к пенсиям</t>
  </si>
  <si>
    <t>650 1001 0102000220 312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</si>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</sst>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29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7" fillId="33" borderId="33" xfId="0" applyNumberFormat="1" applyFont="1" applyFill="1" applyBorder="1" applyAlignment="1">
      <alignment horizont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102">
      <selection activeCell="A123" sqref="A123:O12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" t="s">
        <v>1</v>
      </c>
    </row>
    <row r="2" spans="1:15" s="1" customFormat="1" ht="13.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 t="s">
        <v>3</v>
      </c>
    </row>
    <row r="3" spans="1:15" s="1" customFormat="1" ht="13.5" customHeight="1">
      <c r="A3" s="27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 t="s">
        <v>5</v>
      </c>
      <c r="N3" s="28"/>
      <c r="O3" s="4">
        <v>44228</v>
      </c>
    </row>
    <row r="4" spans="1:15" s="1" customFormat="1" ht="13.5" customHeight="1">
      <c r="A4" s="29" t="s">
        <v>6</v>
      </c>
      <c r="B4" s="29"/>
      <c r="C4" s="29"/>
      <c r="D4" s="30" t="s">
        <v>7</v>
      </c>
      <c r="E4" s="30"/>
      <c r="F4" s="30"/>
      <c r="G4" s="30"/>
      <c r="H4" s="30"/>
      <c r="I4" s="30"/>
      <c r="J4" s="30"/>
      <c r="K4" s="30"/>
      <c r="L4" s="28" t="s">
        <v>8</v>
      </c>
      <c r="M4" s="28"/>
      <c r="N4" s="28"/>
      <c r="O4" s="6" t="s">
        <v>10</v>
      </c>
    </row>
    <row r="5" spans="1:15" s="1" customFormat="1" ht="13.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28" t="s">
        <v>9</v>
      </c>
      <c r="M5" s="28"/>
      <c r="N5" s="28"/>
      <c r="O5" s="6" t="s">
        <v>11</v>
      </c>
    </row>
    <row r="6" spans="1:15" s="1" customFormat="1" ht="13.5" customHeight="1">
      <c r="A6" s="29" t="s">
        <v>12</v>
      </c>
      <c r="B6" s="29"/>
      <c r="C6" s="29"/>
      <c r="D6" s="29"/>
      <c r="E6" s="30" t="s">
        <v>13</v>
      </c>
      <c r="F6" s="30"/>
      <c r="G6" s="30"/>
      <c r="H6" s="30"/>
      <c r="I6" s="30"/>
      <c r="J6" s="30"/>
      <c r="K6" s="30"/>
      <c r="L6" s="28" t="s">
        <v>14</v>
      </c>
      <c r="M6" s="28"/>
      <c r="N6" s="28"/>
      <c r="O6" s="6" t="s">
        <v>15</v>
      </c>
    </row>
    <row r="7" spans="1:15" s="1" customFormat="1" ht="13.5" customHeight="1">
      <c r="A7" s="5" t="s">
        <v>16</v>
      </c>
      <c r="B7" s="29" t="s">
        <v>17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6" t="s">
        <v>18</v>
      </c>
    </row>
    <row r="8" spans="1:15" s="1" customFormat="1" ht="13.5" customHeight="1">
      <c r="A8" s="29" t="s">
        <v>19</v>
      </c>
      <c r="B8" s="29"/>
      <c r="C8" s="29" t="s">
        <v>20</v>
      </c>
      <c r="D8" s="29"/>
      <c r="E8" s="29"/>
      <c r="F8" s="29"/>
      <c r="G8" s="29"/>
      <c r="H8" s="29"/>
      <c r="I8" s="29"/>
      <c r="J8" s="29"/>
      <c r="K8" s="28" t="s">
        <v>21</v>
      </c>
      <c r="L8" s="28"/>
      <c r="M8" s="28"/>
      <c r="N8" s="28"/>
      <c r="O8" s="7" t="s">
        <v>22</v>
      </c>
    </row>
    <row r="9" spans="1:15" s="1" customFormat="1" ht="13.5" customHeight="1">
      <c r="A9" s="31" t="s">
        <v>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1" customFormat="1" ht="34.5" customHeight="1">
      <c r="A10" s="32" t="s">
        <v>24</v>
      </c>
      <c r="B10" s="32"/>
      <c r="C10" s="32"/>
      <c r="D10" s="32"/>
      <c r="E10" s="32"/>
      <c r="F10" s="32"/>
      <c r="G10" s="8" t="s">
        <v>25</v>
      </c>
      <c r="H10" s="8" t="s">
        <v>26</v>
      </c>
      <c r="I10" s="9" t="s">
        <v>27</v>
      </c>
      <c r="J10" s="33" t="s">
        <v>28</v>
      </c>
      <c r="K10" s="33"/>
      <c r="L10" s="33"/>
      <c r="M10" s="33"/>
      <c r="N10" s="34" t="s">
        <v>29</v>
      </c>
      <c r="O10" s="34"/>
    </row>
    <row r="11" spans="1:15" s="1" customFormat="1" ht="12.75" customHeight="1">
      <c r="A11" s="35" t="s">
        <v>30</v>
      </c>
      <c r="B11" s="35"/>
      <c r="C11" s="35"/>
      <c r="D11" s="35"/>
      <c r="E11" s="35"/>
      <c r="F11" s="35"/>
      <c r="G11" s="10" t="s">
        <v>31</v>
      </c>
      <c r="H11" s="10" t="s">
        <v>32</v>
      </c>
      <c r="I11" s="11" t="s">
        <v>33</v>
      </c>
      <c r="J11" s="36" t="s">
        <v>34</v>
      </c>
      <c r="K11" s="36"/>
      <c r="L11" s="36"/>
      <c r="M11" s="36"/>
      <c r="N11" s="37" t="s">
        <v>35</v>
      </c>
      <c r="O11" s="37"/>
    </row>
    <row r="12" spans="1:15" s="1" customFormat="1" ht="13.5" customHeight="1">
      <c r="A12" s="38" t="s">
        <v>36</v>
      </c>
      <c r="B12" s="38"/>
      <c r="C12" s="38"/>
      <c r="D12" s="38"/>
      <c r="E12" s="38"/>
      <c r="F12" s="38"/>
      <c r="G12" s="12" t="s">
        <v>37</v>
      </c>
      <c r="H12" s="12" t="s">
        <v>38</v>
      </c>
      <c r="I12" s="13">
        <f>52404151.99</f>
        <v>52404151.99</v>
      </c>
      <c r="J12" s="39">
        <f>3288624.02</f>
        <v>3288624.02</v>
      </c>
      <c r="K12" s="39"/>
      <c r="L12" s="39"/>
      <c r="M12" s="39"/>
      <c r="N12" s="40">
        <f>49115527.97</f>
        <v>49115527.97</v>
      </c>
      <c r="O12" s="40"/>
    </row>
    <row r="13" spans="1:15" s="1" customFormat="1" ht="45" customHeight="1">
      <c r="A13" s="41" t="s">
        <v>39</v>
      </c>
      <c r="B13" s="41"/>
      <c r="C13" s="41"/>
      <c r="D13" s="41"/>
      <c r="E13" s="41"/>
      <c r="F13" s="41"/>
      <c r="G13" s="14" t="s">
        <v>37</v>
      </c>
      <c r="H13" s="14" t="s">
        <v>40</v>
      </c>
      <c r="I13" s="15">
        <f>300000</f>
        <v>300000</v>
      </c>
      <c r="J13" s="42">
        <f>2216.3</f>
        <v>2216.3</v>
      </c>
      <c r="K13" s="42"/>
      <c r="L13" s="42"/>
      <c r="M13" s="42"/>
      <c r="N13" s="43">
        <f>297783.7</f>
        <v>297783.7</v>
      </c>
      <c r="O13" s="43"/>
    </row>
    <row r="14" spans="1:15" s="1" customFormat="1" ht="33.75" customHeight="1">
      <c r="A14" s="41" t="s">
        <v>41</v>
      </c>
      <c r="B14" s="41"/>
      <c r="C14" s="41"/>
      <c r="D14" s="41"/>
      <c r="E14" s="41"/>
      <c r="F14" s="41"/>
      <c r="G14" s="14" t="s">
        <v>37</v>
      </c>
      <c r="H14" s="14" t="s">
        <v>42</v>
      </c>
      <c r="I14" s="15">
        <f>20000</f>
        <v>20000</v>
      </c>
      <c r="J14" s="42">
        <f>12276.51</f>
        <v>12276.51</v>
      </c>
      <c r="K14" s="42"/>
      <c r="L14" s="42"/>
      <c r="M14" s="42"/>
      <c r="N14" s="43">
        <f>7723.49</f>
        <v>7723.49</v>
      </c>
      <c r="O14" s="43"/>
    </row>
    <row r="15" spans="1:15" s="1" customFormat="1" ht="66" customHeight="1">
      <c r="A15" s="41" t="s">
        <v>43</v>
      </c>
      <c r="B15" s="41"/>
      <c r="C15" s="41"/>
      <c r="D15" s="41"/>
      <c r="E15" s="41"/>
      <c r="F15" s="41"/>
      <c r="G15" s="14" t="s">
        <v>37</v>
      </c>
      <c r="H15" s="14" t="s">
        <v>44</v>
      </c>
      <c r="I15" s="15">
        <f>3123530.19</f>
        <v>3123530.19</v>
      </c>
      <c r="J15" s="42">
        <f>226593.78</f>
        <v>226593.78</v>
      </c>
      <c r="K15" s="42"/>
      <c r="L15" s="42"/>
      <c r="M15" s="42"/>
      <c r="N15" s="43">
        <f>2896936.41</f>
        <v>2896936.41</v>
      </c>
      <c r="O15" s="43"/>
    </row>
    <row r="16" spans="1:15" s="1" customFormat="1" ht="75.75" customHeight="1">
      <c r="A16" s="41" t="s">
        <v>45</v>
      </c>
      <c r="B16" s="41"/>
      <c r="C16" s="41"/>
      <c r="D16" s="41"/>
      <c r="E16" s="41"/>
      <c r="F16" s="41"/>
      <c r="G16" s="14" t="s">
        <v>37</v>
      </c>
      <c r="H16" s="14" t="s">
        <v>46</v>
      </c>
      <c r="I16" s="15">
        <f>15670</f>
        <v>15670</v>
      </c>
      <c r="J16" s="42">
        <f>1335.69</f>
        <v>1335.69</v>
      </c>
      <c r="K16" s="42"/>
      <c r="L16" s="42"/>
      <c r="M16" s="42"/>
      <c r="N16" s="43">
        <f>14334.31</f>
        <v>14334.31</v>
      </c>
      <c r="O16" s="43"/>
    </row>
    <row r="17" spans="1:15" s="1" customFormat="1" ht="66" customHeight="1">
      <c r="A17" s="41" t="s">
        <v>47</v>
      </c>
      <c r="B17" s="41"/>
      <c r="C17" s="41"/>
      <c r="D17" s="41"/>
      <c r="E17" s="41"/>
      <c r="F17" s="41"/>
      <c r="G17" s="14" t="s">
        <v>37</v>
      </c>
      <c r="H17" s="14" t="s">
        <v>48</v>
      </c>
      <c r="I17" s="15">
        <f>4068540</f>
        <v>4068540</v>
      </c>
      <c r="J17" s="42">
        <f>304035.76</f>
        <v>304035.76</v>
      </c>
      <c r="K17" s="42"/>
      <c r="L17" s="42"/>
      <c r="M17" s="42"/>
      <c r="N17" s="43">
        <f>3764504.24</f>
        <v>3764504.24</v>
      </c>
      <c r="O17" s="43"/>
    </row>
    <row r="18" spans="1:15" s="1" customFormat="1" ht="66" customHeight="1">
      <c r="A18" s="41" t="s">
        <v>49</v>
      </c>
      <c r="B18" s="41"/>
      <c r="C18" s="41"/>
      <c r="D18" s="41"/>
      <c r="E18" s="41"/>
      <c r="F18" s="41"/>
      <c r="G18" s="14" t="s">
        <v>37</v>
      </c>
      <c r="H18" s="14" t="s">
        <v>50</v>
      </c>
      <c r="I18" s="15">
        <f>-431960</f>
        <v>-431960</v>
      </c>
      <c r="J18" s="42">
        <f>-38615.81</f>
        <v>-38615.81</v>
      </c>
      <c r="K18" s="42"/>
      <c r="L18" s="42"/>
      <c r="M18" s="42"/>
      <c r="N18" s="43">
        <f>-393344.19</f>
        <v>-393344.19</v>
      </c>
      <c r="O18" s="43"/>
    </row>
    <row r="19" spans="1:15" s="1" customFormat="1" ht="45" customHeight="1">
      <c r="A19" s="41" t="s">
        <v>51</v>
      </c>
      <c r="B19" s="41"/>
      <c r="C19" s="41"/>
      <c r="D19" s="41"/>
      <c r="E19" s="41"/>
      <c r="F19" s="41"/>
      <c r="G19" s="14" t="s">
        <v>37</v>
      </c>
      <c r="H19" s="14" t="s">
        <v>52</v>
      </c>
      <c r="I19" s="15">
        <f>6469000</f>
        <v>6469000</v>
      </c>
      <c r="J19" s="42">
        <f>83891.2</f>
        <v>83891.2</v>
      </c>
      <c r="K19" s="42"/>
      <c r="L19" s="42"/>
      <c r="M19" s="42"/>
      <c r="N19" s="43">
        <f>6385108.8</f>
        <v>6385108.8</v>
      </c>
      <c r="O19" s="43"/>
    </row>
    <row r="20" spans="1:15" s="1" customFormat="1" ht="66" customHeight="1">
      <c r="A20" s="41" t="s">
        <v>53</v>
      </c>
      <c r="B20" s="41"/>
      <c r="C20" s="41"/>
      <c r="D20" s="41"/>
      <c r="E20" s="41"/>
      <c r="F20" s="41"/>
      <c r="G20" s="14" t="s">
        <v>37</v>
      </c>
      <c r="H20" s="14" t="s">
        <v>54</v>
      </c>
      <c r="I20" s="15">
        <f>1000</f>
        <v>1000</v>
      </c>
      <c r="J20" s="44" t="s">
        <v>55</v>
      </c>
      <c r="K20" s="44"/>
      <c r="L20" s="44"/>
      <c r="M20" s="44"/>
      <c r="N20" s="43">
        <f>1000</f>
        <v>1000</v>
      </c>
      <c r="O20" s="43"/>
    </row>
    <row r="21" spans="1:15" s="1" customFormat="1" ht="24" customHeight="1">
      <c r="A21" s="41" t="s">
        <v>56</v>
      </c>
      <c r="B21" s="41"/>
      <c r="C21" s="41"/>
      <c r="D21" s="41"/>
      <c r="E21" s="41"/>
      <c r="F21" s="41"/>
      <c r="G21" s="14" t="s">
        <v>37</v>
      </c>
      <c r="H21" s="14" t="s">
        <v>57</v>
      </c>
      <c r="I21" s="15">
        <f>30000</f>
        <v>30000</v>
      </c>
      <c r="J21" s="42">
        <f>56.24</f>
        <v>56.24</v>
      </c>
      <c r="K21" s="42"/>
      <c r="L21" s="42"/>
      <c r="M21" s="42"/>
      <c r="N21" s="43">
        <f>29943.76</f>
        <v>29943.76</v>
      </c>
      <c r="O21" s="43"/>
    </row>
    <row r="22" spans="1:15" s="1" customFormat="1" ht="13.5" customHeight="1">
      <c r="A22" s="41" t="s">
        <v>58</v>
      </c>
      <c r="B22" s="41"/>
      <c r="C22" s="41"/>
      <c r="D22" s="41"/>
      <c r="E22" s="41"/>
      <c r="F22" s="41"/>
      <c r="G22" s="14" t="s">
        <v>37</v>
      </c>
      <c r="H22" s="14" t="s">
        <v>59</v>
      </c>
      <c r="I22" s="15">
        <f>150000</f>
        <v>150000</v>
      </c>
      <c r="J22" s="42">
        <f>163909.22</f>
        <v>163909.22</v>
      </c>
      <c r="K22" s="42"/>
      <c r="L22" s="42"/>
      <c r="M22" s="42"/>
      <c r="N22" s="45" t="s">
        <v>55</v>
      </c>
      <c r="O22" s="45"/>
    </row>
    <row r="23" spans="1:15" s="1" customFormat="1" ht="13.5" customHeight="1">
      <c r="A23" s="41" t="s">
        <v>60</v>
      </c>
      <c r="B23" s="41"/>
      <c r="C23" s="41"/>
      <c r="D23" s="41"/>
      <c r="E23" s="41"/>
      <c r="F23" s="41"/>
      <c r="G23" s="14" t="s">
        <v>37</v>
      </c>
      <c r="H23" s="14" t="s">
        <v>61</v>
      </c>
      <c r="I23" s="15">
        <f>1000</f>
        <v>1000</v>
      </c>
      <c r="J23" s="44" t="s">
        <v>55</v>
      </c>
      <c r="K23" s="44"/>
      <c r="L23" s="44"/>
      <c r="M23" s="44"/>
      <c r="N23" s="43">
        <f>1000</f>
        <v>1000</v>
      </c>
      <c r="O23" s="43"/>
    </row>
    <row r="24" spans="1:15" s="1" customFormat="1" ht="24" customHeight="1">
      <c r="A24" s="41" t="s">
        <v>62</v>
      </c>
      <c r="B24" s="41"/>
      <c r="C24" s="41"/>
      <c r="D24" s="41"/>
      <c r="E24" s="41"/>
      <c r="F24" s="41"/>
      <c r="G24" s="14" t="s">
        <v>37</v>
      </c>
      <c r="H24" s="14" t="s">
        <v>63</v>
      </c>
      <c r="I24" s="15">
        <f>400000</f>
        <v>400000</v>
      </c>
      <c r="J24" s="42">
        <f>13991.08</f>
        <v>13991.08</v>
      </c>
      <c r="K24" s="42"/>
      <c r="L24" s="42"/>
      <c r="M24" s="42"/>
      <c r="N24" s="43">
        <f>386008.92</f>
        <v>386008.92</v>
      </c>
      <c r="O24" s="43"/>
    </row>
    <row r="25" spans="1:15" s="1" customFormat="1" ht="13.5" customHeight="1">
      <c r="A25" s="41" t="s">
        <v>64</v>
      </c>
      <c r="B25" s="41"/>
      <c r="C25" s="41"/>
      <c r="D25" s="41"/>
      <c r="E25" s="41"/>
      <c r="F25" s="41"/>
      <c r="G25" s="14" t="s">
        <v>37</v>
      </c>
      <c r="H25" s="14" t="s">
        <v>65</v>
      </c>
      <c r="I25" s="15">
        <f>18000</f>
        <v>18000</v>
      </c>
      <c r="J25" s="42">
        <f>2074.19</f>
        <v>2074.19</v>
      </c>
      <c r="K25" s="42"/>
      <c r="L25" s="42"/>
      <c r="M25" s="42"/>
      <c r="N25" s="43">
        <f>15925.81</f>
        <v>15925.81</v>
      </c>
      <c r="O25" s="43"/>
    </row>
    <row r="26" spans="1:15" s="1" customFormat="1" ht="13.5" customHeight="1">
      <c r="A26" s="41" t="s">
        <v>66</v>
      </c>
      <c r="B26" s="41"/>
      <c r="C26" s="41"/>
      <c r="D26" s="41"/>
      <c r="E26" s="41"/>
      <c r="F26" s="41"/>
      <c r="G26" s="14" t="s">
        <v>37</v>
      </c>
      <c r="H26" s="14" t="s">
        <v>67</v>
      </c>
      <c r="I26" s="15">
        <f>53000</f>
        <v>53000</v>
      </c>
      <c r="J26" s="42">
        <f>3978.47</f>
        <v>3978.47</v>
      </c>
      <c r="K26" s="42"/>
      <c r="L26" s="42"/>
      <c r="M26" s="42"/>
      <c r="N26" s="43">
        <f>49021.53</f>
        <v>49021.53</v>
      </c>
      <c r="O26" s="43"/>
    </row>
    <row r="27" spans="1:15" s="1" customFormat="1" ht="24" customHeight="1">
      <c r="A27" s="41" t="s">
        <v>68</v>
      </c>
      <c r="B27" s="41"/>
      <c r="C27" s="41"/>
      <c r="D27" s="41"/>
      <c r="E27" s="41"/>
      <c r="F27" s="41"/>
      <c r="G27" s="14" t="s">
        <v>37</v>
      </c>
      <c r="H27" s="14" t="s">
        <v>69</v>
      </c>
      <c r="I27" s="15">
        <f>650000</f>
        <v>650000</v>
      </c>
      <c r="J27" s="42">
        <f>206206</f>
        <v>206206</v>
      </c>
      <c r="K27" s="42"/>
      <c r="L27" s="42"/>
      <c r="M27" s="42"/>
      <c r="N27" s="43">
        <f>443794</f>
        <v>443794</v>
      </c>
      <c r="O27" s="43"/>
    </row>
    <row r="28" spans="1:15" s="1" customFormat="1" ht="24" customHeight="1">
      <c r="A28" s="41" t="s">
        <v>70</v>
      </c>
      <c r="B28" s="41"/>
      <c r="C28" s="41"/>
      <c r="D28" s="41"/>
      <c r="E28" s="41"/>
      <c r="F28" s="41"/>
      <c r="G28" s="14" t="s">
        <v>37</v>
      </c>
      <c r="H28" s="14" t="s">
        <v>71</v>
      </c>
      <c r="I28" s="15">
        <f>100000</f>
        <v>100000</v>
      </c>
      <c r="J28" s="42">
        <f>2103.68</f>
        <v>2103.68</v>
      </c>
      <c r="K28" s="42"/>
      <c r="L28" s="42"/>
      <c r="M28" s="42"/>
      <c r="N28" s="43">
        <f>97896.32</f>
        <v>97896.32</v>
      </c>
      <c r="O28" s="43"/>
    </row>
    <row r="29" spans="1:15" s="1" customFormat="1" ht="33.75" customHeight="1">
      <c r="A29" s="41" t="s">
        <v>72</v>
      </c>
      <c r="B29" s="41"/>
      <c r="C29" s="41"/>
      <c r="D29" s="41"/>
      <c r="E29" s="41"/>
      <c r="F29" s="41"/>
      <c r="G29" s="14" t="s">
        <v>37</v>
      </c>
      <c r="H29" s="14" t="s">
        <v>73</v>
      </c>
      <c r="I29" s="15">
        <f>102000</f>
        <v>102000</v>
      </c>
      <c r="J29" s="44" t="s">
        <v>55</v>
      </c>
      <c r="K29" s="44"/>
      <c r="L29" s="44"/>
      <c r="M29" s="44"/>
      <c r="N29" s="43">
        <f>102000</f>
        <v>102000</v>
      </c>
      <c r="O29" s="43"/>
    </row>
    <row r="30" spans="1:15" s="1" customFormat="1" ht="24" customHeight="1">
      <c r="A30" s="41" t="s">
        <v>74</v>
      </c>
      <c r="B30" s="41"/>
      <c r="C30" s="41"/>
      <c r="D30" s="41"/>
      <c r="E30" s="41"/>
      <c r="F30" s="41"/>
      <c r="G30" s="14" t="s">
        <v>37</v>
      </c>
      <c r="H30" s="14" t="s">
        <v>75</v>
      </c>
      <c r="I30" s="15">
        <f>1000000</f>
        <v>1000000</v>
      </c>
      <c r="J30" s="42">
        <f>70129.6</f>
        <v>70129.6</v>
      </c>
      <c r="K30" s="42"/>
      <c r="L30" s="42"/>
      <c r="M30" s="42"/>
      <c r="N30" s="43">
        <f>929870.4</f>
        <v>929870.4</v>
      </c>
      <c r="O30" s="43"/>
    </row>
    <row r="31" spans="1:15" s="1" customFormat="1" ht="45" customHeight="1">
      <c r="A31" s="41" t="s">
        <v>76</v>
      </c>
      <c r="B31" s="41"/>
      <c r="C31" s="41"/>
      <c r="D31" s="41"/>
      <c r="E31" s="41"/>
      <c r="F31" s="41"/>
      <c r="G31" s="14" t="s">
        <v>37</v>
      </c>
      <c r="H31" s="14" t="s">
        <v>77</v>
      </c>
      <c r="I31" s="15">
        <f>955000</f>
        <v>955000</v>
      </c>
      <c r="J31" s="42">
        <f>43628.65</f>
        <v>43628.65</v>
      </c>
      <c r="K31" s="42"/>
      <c r="L31" s="42"/>
      <c r="M31" s="42"/>
      <c r="N31" s="43">
        <f>911371.35</f>
        <v>911371.35</v>
      </c>
      <c r="O31" s="43"/>
    </row>
    <row r="32" spans="1:15" s="1" customFormat="1" ht="24" customHeight="1">
      <c r="A32" s="41" t="s">
        <v>78</v>
      </c>
      <c r="B32" s="41"/>
      <c r="C32" s="41"/>
      <c r="D32" s="41"/>
      <c r="E32" s="41"/>
      <c r="F32" s="41"/>
      <c r="G32" s="14" t="s">
        <v>37</v>
      </c>
      <c r="H32" s="14" t="s">
        <v>79</v>
      </c>
      <c r="I32" s="15">
        <f>300000</f>
        <v>300000</v>
      </c>
      <c r="J32" s="44" t="s">
        <v>55</v>
      </c>
      <c r="K32" s="44"/>
      <c r="L32" s="44"/>
      <c r="M32" s="44"/>
      <c r="N32" s="43">
        <f>300000</f>
        <v>300000</v>
      </c>
      <c r="O32" s="43"/>
    </row>
    <row r="33" spans="1:15" s="1" customFormat="1" ht="13.5" customHeight="1">
      <c r="A33" s="41" t="s">
        <v>80</v>
      </c>
      <c r="B33" s="41"/>
      <c r="C33" s="41"/>
      <c r="D33" s="41"/>
      <c r="E33" s="41"/>
      <c r="F33" s="41"/>
      <c r="G33" s="14" t="s">
        <v>37</v>
      </c>
      <c r="H33" s="14" t="s">
        <v>81</v>
      </c>
      <c r="I33" s="15">
        <f>100000</f>
        <v>100000</v>
      </c>
      <c r="J33" s="44" t="s">
        <v>55</v>
      </c>
      <c r="K33" s="44"/>
      <c r="L33" s="44"/>
      <c r="M33" s="44"/>
      <c r="N33" s="43">
        <f>100000</f>
        <v>100000</v>
      </c>
      <c r="O33" s="43"/>
    </row>
    <row r="34" spans="1:15" s="1" customFormat="1" ht="24" customHeight="1">
      <c r="A34" s="41" t="s">
        <v>82</v>
      </c>
      <c r="B34" s="41"/>
      <c r="C34" s="41"/>
      <c r="D34" s="41"/>
      <c r="E34" s="41"/>
      <c r="F34" s="41"/>
      <c r="G34" s="14" t="s">
        <v>37</v>
      </c>
      <c r="H34" s="14" t="s">
        <v>83</v>
      </c>
      <c r="I34" s="15">
        <f>28165400</f>
        <v>28165400</v>
      </c>
      <c r="J34" s="42">
        <f>2050055</f>
        <v>2050055</v>
      </c>
      <c r="K34" s="42"/>
      <c r="L34" s="42"/>
      <c r="M34" s="42"/>
      <c r="N34" s="43">
        <f>26115345</f>
        <v>26115345</v>
      </c>
      <c r="O34" s="43"/>
    </row>
    <row r="35" spans="1:15" s="1" customFormat="1" ht="24" customHeight="1">
      <c r="A35" s="41" t="s">
        <v>84</v>
      </c>
      <c r="B35" s="41"/>
      <c r="C35" s="41"/>
      <c r="D35" s="41"/>
      <c r="E35" s="41"/>
      <c r="F35" s="41"/>
      <c r="G35" s="14" t="s">
        <v>37</v>
      </c>
      <c r="H35" s="14" t="s">
        <v>85</v>
      </c>
      <c r="I35" s="15">
        <f>466400</f>
        <v>466400</v>
      </c>
      <c r="J35" s="42">
        <f>116600</f>
        <v>116600</v>
      </c>
      <c r="K35" s="42"/>
      <c r="L35" s="42"/>
      <c r="M35" s="42"/>
      <c r="N35" s="43">
        <f>349800</f>
        <v>349800</v>
      </c>
      <c r="O35" s="43"/>
    </row>
    <row r="36" spans="1:15" s="1" customFormat="1" ht="24" customHeight="1">
      <c r="A36" s="41" t="s">
        <v>86</v>
      </c>
      <c r="B36" s="41"/>
      <c r="C36" s="41"/>
      <c r="D36" s="41"/>
      <c r="E36" s="41"/>
      <c r="F36" s="41"/>
      <c r="G36" s="14" t="s">
        <v>37</v>
      </c>
      <c r="H36" s="14" t="s">
        <v>87</v>
      </c>
      <c r="I36" s="15">
        <f>117425.99</f>
        <v>117425.99</v>
      </c>
      <c r="J36" s="42">
        <f>24158.46</f>
        <v>24158.46</v>
      </c>
      <c r="K36" s="42"/>
      <c r="L36" s="42"/>
      <c r="M36" s="42"/>
      <c r="N36" s="43">
        <f>93267.53</f>
        <v>93267.53</v>
      </c>
      <c r="O36" s="43"/>
    </row>
    <row r="37" spans="1:15" s="1" customFormat="1" ht="24" customHeight="1">
      <c r="A37" s="41" t="s">
        <v>88</v>
      </c>
      <c r="B37" s="41"/>
      <c r="C37" s="41"/>
      <c r="D37" s="41"/>
      <c r="E37" s="41"/>
      <c r="F37" s="41"/>
      <c r="G37" s="14" t="s">
        <v>37</v>
      </c>
      <c r="H37" s="14" t="s">
        <v>89</v>
      </c>
      <c r="I37" s="15">
        <f>6230145.81</f>
        <v>6230145.81</v>
      </c>
      <c r="J37" s="44" t="s">
        <v>55</v>
      </c>
      <c r="K37" s="44"/>
      <c r="L37" s="44"/>
      <c r="M37" s="44"/>
      <c r="N37" s="43">
        <f>6230145.81</f>
        <v>6230145.81</v>
      </c>
      <c r="O37" s="43"/>
    </row>
    <row r="38" spans="1:15" s="1" customFormat="1" ht="13.5" customHeight="1">
      <c r="A38" s="46" t="s">
        <v>18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s="1" customFormat="1" ht="13.5" customHeight="1">
      <c r="A39" s="31" t="s">
        <v>90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1" customFormat="1" ht="34.5" customHeight="1">
      <c r="A40" s="32" t="s">
        <v>24</v>
      </c>
      <c r="B40" s="32"/>
      <c r="C40" s="32"/>
      <c r="D40" s="32"/>
      <c r="E40" s="32"/>
      <c r="F40" s="32"/>
      <c r="G40" s="8" t="s">
        <v>25</v>
      </c>
      <c r="H40" s="8" t="s">
        <v>91</v>
      </c>
      <c r="I40" s="9" t="s">
        <v>27</v>
      </c>
      <c r="J40" s="33" t="s">
        <v>28</v>
      </c>
      <c r="K40" s="33"/>
      <c r="L40" s="33"/>
      <c r="M40" s="33"/>
      <c r="N40" s="34" t="s">
        <v>29</v>
      </c>
      <c r="O40" s="34"/>
    </row>
    <row r="41" spans="1:15" s="1" customFormat="1" ht="13.5" customHeight="1">
      <c r="A41" s="35" t="s">
        <v>30</v>
      </c>
      <c r="B41" s="35"/>
      <c r="C41" s="35"/>
      <c r="D41" s="35"/>
      <c r="E41" s="35"/>
      <c r="F41" s="35"/>
      <c r="G41" s="10" t="s">
        <v>31</v>
      </c>
      <c r="H41" s="10" t="s">
        <v>32</v>
      </c>
      <c r="I41" s="11" t="s">
        <v>33</v>
      </c>
      <c r="J41" s="36" t="s">
        <v>34</v>
      </c>
      <c r="K41" s="36"/>
      <c r="L41" s="36"/>
      <c r="M41" s="36"/>
      <c r="N41" s="37" t="s">
        <v>35</v>
      </c>
      <c r="O41" s="37"/>
    </row>
    <row r="42" spans="1:15" s="1" customFormat="1" ht="13.5" customHeight="1">
      <c r="A42" s="38" t="s">
        <v>92</v>
      </c>
      <c r="B42" s="38"/>
      <c r="C42" s="38"/>
      <c r="D42" s="38"/>
      <c r="E42" s="38"/>
      <c r="F42" s="38"/>
      <c r="G42" s="12" t="s">
        <v>93</v>
      </c>
      <c r="H42" s="12" t="s">
        <v>38</v>
      </c>
      <c r="I42" s="13">
        <f>56991727.6</f>
        <v>56991727.6</v>
      </c>
      <c r="J42" s="39">
        <f>1350063.96</f>
        <v>1350063.96</v>
      </c>
      <c r="K42" s="39"/>
      <c r="L42" s="39"/>
      <c r="M42" s="39"/>
      <c r="N42" s="40">
        <f>55641663.64</f>
        <v>55641663.64</v>
      </c>
      <c r="O42" s="40"/>
    </row>
    <row r="43" spans="1:15" s="1" customFormat="1" ht="13.5" customHeight="1">
      <c r="A43" s="47" t="s">
        <v>94</v>
      </c>
      <c r="B43" s="47"/>
      <c r="C43" s="47"/>
      <c r="D43" s="47"/>
      <c r="E43" s="47"/>
      <c r="F43" s="47"/>
      <c r="G43" s="16" t="s">
        <v>93</v>
      </c>
      <c r="H43" s="16" t="s">
        <v>95</v>
      </c>
      <c r="I43" s="17">
        <f>1532300</f>
        <v>1532300</v>
      </c>
      <c r="J43" s="48">
        <f>68124.12</f>
        <v>68124.12</v>
      </c>
      <c r="K43" s="48"/>
      <c r="L43" s="48"/>
      <c r="M43" s="48"/>
      <c r="N43" s="49">
        <f>1464175.88</f>
        <v>1464175.88</v>
      </c>
      <c r="O43" s="49"/>
    </row>
    <row r="44" spans="1:15" s="1" customFormat="1" ht="33.75" customHeight="1">
      <c r="A44" s="47" t="s">
        <v>96</v>
      </c>
      <c r="B44" s="47"/>
      <c r="C44" s="47"/>
      <c r="D44" s="47"/>
      <c r="E44" s="47"/>
      <c r="F44" s="47"/>
      <c r="G44" s="16" t="s">
        <v>93</v>
      </c>
      <c r="H44" s="16" t="s">
        <v>97</v>
      </c>
      <c r="I44" s="17">
        <f>462700</f>
        <v>462700</v>
      </c>
      <c r="J44" s="50" t="s">
        <v>55</v>
      </c>
      <c r="K44" s="50"/>
      <c r="L44" s="50"/>
      <c r="M44" s="50"/>
      <c r="N44" s="49">
        <f>462700</f>
        <v>462700</v>
      </c>
      <c r="O44" s="49"/>
    </row>
    <row r="45" spans="1:15" s="1" customFormat="1" ht="13.5" customHeight="1">
      <c r="A45" s="47" t="s">
        <v>94</v>
      </c>
      <c r="B45" s="47"/>
      <c r="C45" s="47"/>
      <c r="D45" s="47"/>
      <c r="E45" s="47"/>
      <c r="F45" s="47"/>
      <c r="G45" s="16" t="s">
        <v>93</v>
      </c>
      <c r="H45" s="16" t="s">
        <v>98</v>
      </c>
      <c r="I45" s="17">
        <f>9123000</f>
        <v>9123000</v>
      </c>
      <c r="J45" s="48">
        <f>159354.86</f>
        <v>159354.86</v>
      </c>
      <c r="K45" s="48"/>
      <c r="L45" s="48"/>
      <c r="M45" s="48"/>
      <c r="N45" s="49">
        <f>8963645.14</f>
        <v>8963645.14</v>
      </c>
      <c r="O45" s="49"/>
    </row>
    <row r="46" spans="1:15" s="1" customFormat="1" ht="24" customHeight="1">
      <c r="A46" s="47" t="s">
        <v>99</v>
      </c>
      <c r="B46" s="47"/>
      <c r="C46" s="47"/>
      <c r="D46" s="47"/>
      <c r="E46" s="47"/>
      <c r="F46" s="47"/>
      <c r="G46" s="16" t="s">
        <v>93</v>
      </c>
      <c r="H46" s="16" t="s">
        <v>100</v>
      </c>
      <c r="I46" s="17">
        <f>100000</f>
        <v>100000</v>
      </c>
      <c r="J46" s="50" t="s">
        <v>55</v>
      </c>
      <c r="K46" s="50"/>
      <c r="L46" s="50"/>
      <c r="M46" s="50"/>
      <c r="N46" s="49">
        <f>100000</f>
        <v>100000</v>
      </c>
      <c r="O46" s="49"/>
    </row>
    <row r="47" spans="1:15" s="1" customFormat="1" ht="33.75" customHeight="1">
      <c r="A47" s="47" t="s">
        <v>96</v>
      </c>
      <c r="B47" s="47"/>
      <c r="C47" s="47"/>
      <c r="D47" s="47"/>
      <c r="E47" s="47"/>
      <c r="F47" s="47"/>
      <c r="G47" s="16" t="s">
        <v>93</v>
      </c>
      <c r="H47" s="16" t="s">
        <v>101</v>
      </c>
      <c r="I47" s="17">
        <f>2755000</f>
        <v>2755000</v>
      </c>
      <c r="J47" s="50" t="s">
        <v>55</v>
      </c>
      <c r="K47" s="50"/>
      <c r="L47" s="50"/>
      <c r="M47" s="50"/>
      <c r="N47" s="49">
        <f>2755000</f>
        <v>2755000</v>
      </c>
      <c r="O47" s="49"/>
    </row>
    <row r="48" spans="1:15" s="1" customFormat="1" ht="13.5" customHeight="1">
      <c r="A48" s="47" t="s">
        <v>102</v>
      </c>
      <c r="B48" s="47"/>
      <c r="C48" s="47"/>
      <c r="D48" s="47"/>
      <c r="E48" s="47"/>
      <c r="F48" s="47"/>
      <c r="G48" s="16" t="s">
        <v>93</v>
      </c>
      <c r="H48" s="16" t="s">
        <v>103</v>
      </c>
      <c r="I48" s="17">
        <f>166452</f>
        <v>166452</v>
      </c>
      <c r="J48" s="48">
        <f>41613</f>
        <v>41613</v>
      </c>
      <c r="K48" s="48"/>
      <c r="L48" s="48"/>
      <c r="M48" s="48"/>
      <c r="N48" s="49">
        <f>124839</f>
        <v>124839</v>
      </c>
      <c r="O48" s="49"/>
    </row>
    <row r="49" spans="1:15" s="1" customFormat="1" ht="13.5" customHeight="1">
      <c r="A49" s="47" t="s">
        <v>104</v>
      </c>
      <c r="B49" s="47"/>
      <c r="C49" s="47"/>
      <c r="D49" s="47"/>
      <c r="E49" s="47"/>
      <c r="F49" s="47"/>
      <c r="G49" s="16" t="s">
        <v>93</v>
      </c>
      <c r="H49" s="16" t="s">
        <v>105</v>
      </c>
      <c r="I49" s="17">
        <f>150000</f>
        <v>150000</v>
      </c>
      <c r="J49" s="50" t="s">
        <v>55</v>
      </c>
      <c r="K49" s="50"/>
      <c r="L49" s="50"/>
      <c r="M49" s="50"/>
      <c r="N49" s="49">
        <f>150000</f>
        <v>150000</v>
      </c>
      <c r="O49" s="49"/>
    </row>
    <row r="50" spans="1:15" s="1" customFormat="1" ht="13.5" customHeight="1">
      <c r="A50" s="47" t="s">
        <v>106</v>
      </c>
      <c r="B50" s="47"/>
      <c r="C50" s="47"/>
      <c r="D50" s="47"/>
      <c r="E50" s="47"/>
      <c r="F50" s="47"/>
      <c r="G50" s="16" t="s">
        <v>93</v>
      </c>
      <c r="H50" s="16" t="s">
        <v>107</v>
      </c>
      <c r="I50" s="17">
        <f>30000</f>
        <v>30000</v>
      </c>
      <c r="J50" s="50" t="s">
        <v>55</v>
      </c>
      <c r="K50" s="50"/>
      <c r="L50" s="50"/>
      <c r="M50" s="50"/>
      <c r="N50" s="49">
        <f>30000</f>
        <v>30000</v>
      </c>
      <c r="O50" s="49"/>
    </row>
    <row r="51" spans="1:15" s="1" customFormat="1" ht="24" customHeight="1">
      <c r="A51" s="47" t="s">
        <v>99</v>
      </c>
      <c r="B51" s="47"/>
      <c r="C51" s="47"/>
      <c r="D51" s="47"/>
      <c r="E51" s="47"/>
      <c r="F51" s="47"/>
      <c r="G51" s="16" t="s">
        <v>93</v>
      </c>
      <c r="H51" s="16" t="s">
        <v>108</v>
      </c>
      <c r="I51" s="17">
        <f>300000</f>
        <v>300000</v>
      </c>
      <c r="J51" s="50" t="s">
        <v>55</v>
      </c>
      <c r="K51" s="50"/>
      <c r="L51" s="50"/>
      <c r="M51" s="50"/>
      <c r="N51" s="49">
        <f>300000</f>
        <v>300000</v>
      </c>
      <c r="O51" s="49"/>
    </row>
    <row r="52" spans="1:15" s="1" customFormat="1" ht="13.5" customHeight="1">
      <c r="A52" s="47" t="s">
        <v>106</v>
      </c>
      <c r="B52" s="47"/>
      <c r="C52" s="47"/>
      <c r="D52" s="47"/>
      <c r="E52" s="47"/>
      <c r="F52" s="47"/>
      <c r="G52" s="16" t="s">
        <v>93</v>
      </c>
      <c r="H52" s="16" t="s">
        <v>109</v>
      </c>
      <c r="I52" s="17">
        <f>135000</f>
        <v>135000</v>
      </c>
      <c r="J52" s="48">
        <f>40730</f>
        <v>40730</v>
      </c>
      <c r="K52" s="48"/>
      <c r="L52" s="48"/>
      <c r="M52" s="48"/>
      <c r="N52" s="49">
        <f>94270</f>
        <v>94270</v>
      </c>
      <c r="O52" s="49"/>
    </row>
    <row r="53" spans="1:15" s="1" customFormat="1" ht="13.5" customHeight="1">
      <c r="A53" s="47" t="s">
        <v>110</v>
      </c>
      <c r="B53" s="47"/>
      <c r="C53" s="47"/>
      <c r="D53" s="47"/>
      <c r="E53" s="47"/>
      <c r="F53" s="47"/>
      <c r="G53" s="16" t="s">
        <v>93</v>
      </c>
      <c r="H53" s="16" t="s">
        <v>111</v>
      </c>
      <c r="I53" s="17">
        <f>100000</f>
        <v>100000</v>
      </c>
      <c r="J53" s="48">
        <f>42611</f>
        <v>42611</v>
      </c>
      <c r="K53" s="48"/>
      <c r="L53" s="48"/>
      <c r="M53" s="48"/>
      <c r="N53" s="49">
        <f>57389</f>
        <v>57389</v>
      </c>
      <c r="O53" s="49"/>
    </row>
    <row r="54" spans="1:15" s="1" customFormat="1" ht="13.5" customHeight="1">
      <c r="A54" s="47" t="s">
        <v>112</v>
      </c>
      <c r="B54" s="47"/>
      <c r="C54" s="47"/>
      <c r="D54" s="47"/>
      <c r="E54" s="47"/>
      <c r="F54" s="47"/>
      <c r="G54" s="16" t="s">
        <v>93</v>
      </c>
      <c r="H54" s="16" t="s">
        <v>113</v>
      </c>
      <c r="I54" s="17">
        <f>5010000</f>
        <v>5010000</v>
      </c>
      <c r="J54" s="48">
        <f>109335.44</f>
        <v>109335.44</v>
      </c>
      <c r="K54" s="48"/>
      <c r="L54" s="48"/>
      <c r="M54" s="48"/>
      <c r="N54" s="49">
        <f>4900664.56</f>
        <v>4900664.56</v>
      </c>
      <c r="O54" s="49"/>
    </row>
    <row r="55" spans="1:15" s="1" customFormat="1" ht="13.5" customHeight="1">
      <c r="A55" s="47" t="s">
        <v>114</v>
      </c>
      <c r="B55" s="47"/>
      <c r="C55" s="47"/>
      <c r="D55" s="47"/>
      <c r="E55" s="47"/>
      <c r="F55" s="47"/>
      <c r="G55" s="16" t="s">
        <v>93</v>
      </c>
      <c r="H55" s="16" t="s">
        <v>115</v>
      </c>
      <c r="I55" s="17">
        <f>137100</f>
        <v>137100</v>
      </c>
      <c r="J55" s="50" t="s">
        <v>55</v>
      </c>
      <c r="K55" s="50"/>
      <c r="L55" s="50"/>
      <c r="M55" s="50"/>
      <c r="N55" s="49">
        <f>137100</f>
        <v>137100</v>
      </c>
      <c r="O55" s="49"/>
    </row>
    <row r="56" spans="1:15" s="1" customFormat="1" ht="24" customHeight="1">
      <c r="A56" s="47" t="s">
        <v>116</v>
      </c>
      <c r="B56" s="47"/>
      <c r="C56" s="47"/>
      <c r="D56" s="47"/>
      <c r="E56" s="47"/>
      <c r="F56" s="47"/>
      <c r="G56" s="16" t="s">
        <v>93</v>
      </c>
      <c r="H56" s="16" t="s">
        <v>117</v>
      </c>
      <c r="I56" s="17">
        <f>1513000</f>
        <v>1513000</v>
      </c>
      <c r="J56" s="50" t="s">
        <v>55</v>
      </c>
      <c r="K56" s="50"/>
      <c r="L56" s="50"/>
      <c r="M56" s="50"/>
      <c r="N56" s="49">
        <f>1513000</f>
        <v>1513000</v>
      </c>
      <c r="O56" s="49"/>
    </row>
    <row r="57" spans="1:15" s="1" customFormat="1" ht="24" customHeight="1">
      <c r="A57" s="47" t="s">
        <v>118</v>
      </c>
      <c r="B57" s="47"/>
      <c r="C57" s="47"/>
      <c r="D57" s="47"/>
      <c r="E57" s="47"/>
      <c r="F57" s="47"/>
      <c r="G57" s="16" t="s">
        <v>93</v>
      </c>
      <c r="H57" s="16" t="s">
        <v>119</v>
      </c>
      <c r="I57" s="17">
        <f>20660.27</f>
        <v>20660.27</v>
      </c>
      <c r="J57" s="48">
        <f>760.27</f>
        <v>760.27</v>
      </c>
      <c r="K57" s="48"/>
      <c r="L57" s="48"/>
      <c r="M57" s="48"/>
      <c r="N57" s="49">
        <f>19900</f>
        <v>19900</v>
      </c>
      <c r="O57" s="49"/>
    </row>
    <row r="58" spans="1:15" s="1" customFormat="1" ht="13.5" customHeight="1">
      <c r="A58" s="47" t="s">
        <v>106</v>
      </c>
      <c r="B58" s="47"/>
      <c r="C58" s="47"/>
      <c r="D58" s="47"/>
      <c r="E58" s="47"/>
      <c r="F58" s="47"/>
      <c r="G58" s="16" t="s">
        <v>93</v>
      </c>
      <c r="H58" s="16" t="s">
        <v>120</v>
      </c>
      <c r="I58" s="17">
        <f>749500</f>
        <v>749500</v>
      </c>
      <c r="J58" s="48">
        <f>45628.68</f>
        <v>45628.68</v>
      </c>
      <c r="K58" s="48"/>
      <c r="L58" s="48"/>
      <c r="M58" s="48"/>
      <c r="N58" s="49">
        <f>703871.32</f>
        <v>703871.32</v>
      </c>
      <c r="O58" s="49"/>
    </row>
    <row r="59" spans="1:15" s="1" customFormat="1" ht="13.5" customHeight="1">
      <c r="A59" s="47" t="s">
        <v>110</v>
      </c>
      <c r="B59" s="47"/>
      <c r="C59" s="47"/>
      <c r="D59" s="47"/>
      <c r="E59" s="47"/>
      <c r="F59" s="47"/>
      <c r="G59" s="16" t="s">
        <v>93</v>
      </c>
      <c r="H59" s="16" t="s">
        <v>121</v>
      </c>
      <c r="I59" s="17">
        <f>4500</f>
        <v>4500</v>
      </c>
      <c r="J59" s="48">
        <f>1317</f>
        <v>1317</v>
      </c>
      <c r="K59" s="48"/>
      <c r="L59" s="48"/>
      <c r="M59" s="48"/>
      <c r="N59" s="49">
        <f>3183</f>
        <v>3183</v>
      </c>
      <c r="O59" s="49"/>
    </row>
    <row r="60" spans="1:15" s="1" customFormat="1" ht="13.5" customHeight="1">
      <c r="A60" s="47" t="s">
        <v>106</v>
      </c>
      <c r="B60" s="47"/>
      <c r="C60" s="47"/>
      <c r="D60" s="47"/>
      <c r="E60" s="47"/>
      <c r="F60" s="47"/>
      <c r="G60" s="16" t="s">
        <v>93</v>
      </c>
      <c r="H60" s="16" t="s">
        <v>122</v>
      </c>
      <c r="I60" s="17">
        <f>61000</f>
        <v>61000</v>
      </c>
      <c r="J60" s="50" t="s">
        <v>55</v>
      </c>
      <c r="K60" s="50"/>
      <c r="L60" s="50"/>
      <c r="M60" s="50"/>
      <c r="N60" s="49">
        <f>61000</f>
        <v>61000</v>
      </c>
      <c r="O60" s="49"/>
    </row>
    <row r="61" spans="1:15" s="1" customFormat="1" ht="13.5" customHeight="1">
      <c r="A61" s="47" t="s">
        <v>123</v>
      </c>
      <c r="B61" s="47"/>
      <c r="C61" s="47"/>
      <c r="D61" s="47"/>
      <c r="E61" s="47"/>
      <c r="F61" s="47"/>
      <c r="G61" s="16" t="s">
        <v>93</v>
      </c>
      <c r="H61" s="16" t="s">
        <v>124</v>
      </c>
      <c r="I61" s="17">
        <f>1535467.62</f>
        <v>1535467.62</v>
      </c>
      <c r="J61" s="48">
        <f>43330.67</f>
        <v>43330.67</v>
      </c>
      <c r="K61" s="48"/>
      <c r="L61" s="48"/>
      <c r="M61" s="48"/>
      <c r="N61" s="49">
        <f>1492136.95</f>
        <v>1492136.95</v>
      </c>
      <c r="O61" s="49"/>
    </row>
    <row r="62" spans="1:15" s="1" customFormat="1" ht="13.5" customHeight="1">
      <c r="A62" s="47" t="s">
        <v>94</v>
      </c>
      <c r="B62" s="47"/>
      <c r="C62" s="47"/>
      <c r="D62" s="47"/>
      <c r="E62" s="47"/>
      <c r="F62" s="47"/>
      <c r="G62" s="16" t="s">
        <v>93</v>
      </c>
      <c r="H62" s="16" t="s">
        <v>125</v>
      </c>
      <c r="I62" s="17">
        <f>355000</f>
        <v>355000</v>
      </c>
      <c r="J62" s="50" t="s">
        <v>55</v>
      </c>
      <c r="K62" s="50"/>
      <c r="L62" s="50"/>
      <c r="M62" s="50"/>
      <c r="N62" s="49">
        <f>355000</f>
        <v>355000</v>
      </c>
      <c r="O62" s="49"/>
    </row>
    <row r="63" spans="1:15" s="1" customFormat="1" ht="24" customHeight="1">
      <c r="A63" s="47" t="s">
        <v>99</v>
      </c>
      <c r="B63" s="47"/>
      <c r="C63" s="47"/>
      <c r="D63" s="47"/>
      <c r="E63" s="47"/>
      <c r="F63" s="47"/>
      <c r="G63" s="16" t="s">
        <v>93</v>
      </c>
      <c r="H63" s="16" t="s">
        <v>126</v>
      </c>
      <c r="I63" s="17">
        <f>4200</f>
        <v>4200</v>
      </c>
      <c r="J63" s="50" t="s">
        <v>55</v>
      </c>
      <c r="K63" s="50"/>
      <c r="L63" s="50"/>
      <c r="M63" s="50"/>
      <c r="N63" s="49">
        <f>4200</f>
        <v>4200</v>
      </c>
      <c r="O63" s="49"/>
    </row>
    <row r="64" spans="1:15" s="1" customFormat="1" ht="33.75" customHeight="1">
      <c r="A64" s="47" t="s">
        <v>96</v>
      </c>
      <c r="B64" s="47"/>
      <c r="C64" s="47"/>
      <c r="D64" s="47"/>
      <c r="E64" s="47"/>
      <c r="F64" s="47"/>
      <c r="G64" s="16" t="s">
        <v>93</v>
      </c>
      <c r="H64" s="16" t="s">
        <v>127</v>
      </c>
      <c r="I64" s="17">
        <f>107200</f>
        <v>107200</v>
      </c>
      <c r="J64" s="50" t="s">
        <v>55</v>
      </c>
      <c r="K64" s="50"/>
      <c r="L64" s="50"/>
      <c r="M64" s="50"/>
      <c r="N64" s="49">
        <f>107200</f>
        <v>107200</v>
      </c>
      <c r="O64" s="49"/>
    </row>
    <row r="65" spans="1:15" s="1" customFormat="1" ht="13.5" customHeight="1">
      <c r="A65" s="47" t="s">
        <v>94</v>
      </c>
      <c r="B65" s="47"/>
      <c r="C65" s="47"/>
      <c r="D65" s="47"/>
      <c r="E65" s="47"/>
      <c r="F65" s="47"/>
      <c r="G65" s="16" t="s">
        <v>93</v>
      </c>
      <c r="H65" s="16" t="s">
        <v>128</v>
      </c>
      <c r="I65" s="17">
        <f>69218.9</f>
        <v>69218.9</v>
      </c>
      <c r="J65" s="50" t="s">
        <v>55</v>
      </c>
      <c r="K65" s="50"/>
      <c r="L65" s="50"/>
      <c r="M65" s="50"/>
      <c r="N65" s="49">
        <f>69218.9</f>
        <v>69218.9</v>
      </c>
      <c r="O65" s="49"/>
    </row>
    <row r="66" spans="1:15" s="1" customFormat="1" ht="33.75" customHeight="1">
      <c r="A66" s="47" t="s">
        <v>96</v>
      </c>
      <c r="B66" s="47"/>
      <c r="C66" s="47"/>
      <c r="D66" s="47"/>
      <c r="E66" s="47"/>
      <c r="F66" s="47"/>
      <c r="G66" s="16" t="s">
        <v>93</v>
      </c>
      <c r="H66" s="16" t="s">
        <v>129</v>
      </c>
      <c r="I66" s="17">
        <f>20904.11</f>
        <v>20904.11</v>
      </c>
      <c r="J66" s="50" t="s">
        <v>55</v>
      </c>
      <c r="K66" s="50"/>
      <c r="L66" s="50"/>
      <c r="M66" s="50"/>
      <c r="N66" s="49">
        <f>20904.11</f>
        <v>20904.11</v>
      </c>
      <c r="O66" s="49"/>
    </row>
    <row r="67" spans="1:15" s="1" customFormat="1" ht="13.5" customHeight="1">
      <c r="A67" s="47" t="s">
        <v>106</v>
      </c>
      <c r="B67" s="47"/>
      <c r="C67" s="47"/>
      <c r="D67" s="47"/>
      <c r="E67" s="47"/>
      <c r="F67" s="47"/>
      <c r="G67" s="16" t="s">
        <v>93</v>
      </c>
      <c r="H67" s="16" t="s">
        <v>130</v>
      </c>
      <c r="I67" s="17">
        <f>27302.98</f>
        <v>27302.98</v>
      </c>
      <c r="J67" s="50" t="s">
        <v>55</v>
      </c>
      <c r="K67" s="50"/>
      <c r="L67" s="50"/>
      <c r="M67" s="50"/>
      <c r="N67" s="49">
        <f>27302.98</f>
        <v>27302.98</v>
      </c>
      <c r="O67" s="49"/>
    </row>
    <row r="68" spans="1:15" s="1" customFormat="1" ht="13.5" customHeight="1">
      <c r="A68" s="47" t="s">
        <v>106</v>
      </c>
      <c r="B68" s="47"/>
      <c r="C68" s="47"/>
      <c r="D68" s="47"/>
      <c r="E68" s="47"/>
      <c r="F68" s="47"/>
      <c r="G68" s="16" t="s">
        <v>93</v>
      </c>
      <c r="H68" s="16" t="s">
        <v>131</v>
      </c>
      <c r="I68" s="17">
        <f>250000</f>
        <v>250000</v>
      </c>
      <c r="J68" s="50" t="s">
        <v>55</v>
      </c>
      <c r="K68" s="50"/>
      <c r="L68" s="50"/>
      <c r="M68" s="50"/>
      <c r="N68" s="49">
        <f>250000</f>
        <v>250000</v>
      </c>
      <c r="O68" s="49"/>
    </row>
    <row r="69" spans="1:15" s="1" customFormat="1" ht="33.75" customHeight="1">
      <c r="A69" s="47" t="s">
        <v>132</v>
      </c>
      <c r="B69" s="47"/>
      <c r="C69" s="47"/>
      <c r="D69" s="47"/>
      <c r="E69" s="47"/>
      <c r="F69" s="47"/>
      <c r="G69" s="16" t="s">
        <v>93</v>
      </c>
      <c r="H69" s="16" t="s">
        <v>133</v>
      </c>
      <c r="I69" s="17">
        <f>22560</f>
        <v>22560</v>
      </c>
      <c r="J69" s="50" t="s">
        <v>55</v>
      </c>
      <c r="K69" s="50"/>
      <c r="L69" s="50"/>
      <c r="M69" s="50"/>
      <c r="N69" s="49">
        <f>22560</f>
        <v>22560</v>
      </c>
      <c r="O69" s="49"/>
    </row>
    <row r="70" spans="1:15" s="1" customFormat="1" ht="13.5" customHeight="1">
      <c r="A70" s="47" t="s">
        <v>106</v>
      </c>
      <c r="B70" s="47"/>
      <c r="C70" s="47"/>
      <c r="D70" s="47"/>
      <c r="E70" s="47"/>
      <c r="F70" s="47"/>
      <c r="G70" s="16" t="s">
        <v>93</v>
      </c>
      <c r="H70" s="16" t="s">
        <v>134</v>
      </c>
      <c r="I70" s="17">
        <f>1100</f>
        <v>1100</v>
      </c>
      <c r="J70" s="50" t="s">
        <v>55</v>
      </c>
      <c r="K70" s="50"/>
      <c r="L70" s="50"/>
      <c r="M70" s="50"/>
      <c r="N70" s="49">
        <f>1100</f>
        <v>1100</v>
      </c>
      <c r="O70" s="49"/>
    </row>
    <row r="71" spans="1:15" s="1" customFormat="1" ht="33.75" customHeight="1">
      <c r="A71" s="47" t="s">
        <v>132</v>
      </c>
      <c r="B71" s="47"/>
      <c r="C71" s="47"/>
      <c r="D71" s="47"/>
      <c r="E71" s="47"/>
      <c r="F71" s="47"/>
      <c r="G71" s="16" t="s">
        <v>93</v>
      </c>
      <c r="H71" s="16" t="s">
        <v>135</v>
      </c>
      <c r="I71" s="17">
        <f>5640</f>
        <v>5640</v>
      </c>
      <c r="J71" s="50" t="s">
        <v>55</v>
      </c>
      <c r="K71" s="50"/>
      <c r="L71" s="50"/>
      <c r="M71" s="50"/>
      <c r="N71" s="49">
        <f>5640</f>
        <v>5640</v>
      </c>
      <c r="O71" s="49"/>
    </row>
    <row r="72" spans="1:15" s="1" customFormat="1" ht="13.5" customHeight="1">
      <c r="A72" s="47" t="s">
        <v>106</v>
      </c>
      <c r="B72" s="47"/>
      <c r="C72" s="47"/>
      <c r="D72" s="47"/>
      <c r="E72" s="47"/>
      <c r="F72" s="47"/>
      <c r="G72" s="16" t="s">
        <v>93</v>
      </c>
      <c r="H72" s="16" t="s">
        <v>136</v>
      </c>
      <c r="I72" s="17">
        <f>275</f>
        <v>275</v>
      </c>
      <c r="J72" s="50" t="s">
        <v>55</v>
      </c>
      <c r="K72" s="50"/>
      <c r="L72" s="50"/>
      <c r="M72" s="50"/>
      <c r="N72" s="49">
        <f>275</f>
        <v>275</v>
      </c>
      <c r="O72" s="49"/>
    </row>
    <row r="73" spans="1:15" s="1" customFormat="1" ht="13.5" customHeight="1">
      <c r="A73" s="47" t="s">
        <v>112</v>
      </c>
      <c r="B73" s="47"/>
      <c r="C73" s="47"/>
      <c r="D73" s="47"/>
      <c r="E73" s="47"/>
      <c r="F73" s="47"/>
      <c r="G73" s="16" t="s">
        <v>93</v>
      </c>
      <c r="H73" s="16" t="s">
        <v>137</v>
      </c>
      <c r="I73" s="17">
        <f>898051</f>
        <v>898051</v>
      </c>
      <c r="J73" s="48">
        <f>18580.72</f>
        <v>18580.72</v>
      </c>
      <c r="K73" s="48"/>
      <c r="L73" s="48"/>
      <c r="M73" s="48"/>
      <c r="N73" s="49">
        <f>879470.28</f>
        <v>879470.28</v>
      </c>
      <c r="O73" s="49"/>
    </row>
    <row r="74" spans="1:15" s="1" customFormat="1" ht="24" customHeight="1">
      <c r="A74" s="47" t="s">
        <v>116</v>
      </c>
      <c r="B74" s="47"/>
      <c r="C74" s="47"/>
      <c r="D74" s="47"/>
      <c r="E74" s="47"/>
      <c r="F74" s="47"/>
      <c r="G74" s="16" t="s">
        <v>93</v>
      </c>
      <c r="H74" s="16" t="s">
        <v>138</v>
      </c>
      <c r="I74" s="17">
        <f>271212</f>
        <v>271212</v>
      </c>
      <c r="J74" s="50" t="s">
        <v>55</v>
      </c>
      <c r="K74" s="50"/>
      <c r="L74" s="50"/>
      <c r="M74" s="50"/>
      <c r="N74" s="49">
        <f>271212</f>
        <v>271212</v>
      </c>
      <c r="O74" s="49"/>
    </row>
    <row r="75" spans="1:15" s="1" customFormat="1" ht="13.5" customHeight="1">
      <c r="A75" s="47" t="s">
        <v>112</v>
      </c>
      <c r="B75" s="47"/>
      <c r="C75" s="47"/>
      <c r="D75" s="47"/>
      <c r="E75" s="47"/>
      <c r="F75" s="47"/>
      <c r="G75" s="16" t="s">
        <v>93</v>
      </c>
      <c r="H75" s="16" t="s">
        <v>139</v>
      </c>
      <c r="I75" s="17">
        <f>581625</f>
        <v>581625</v>
      </c>
      <c r="J75" s="50" t="s">
        <v>55</v>
      </c>
      <c r="K75" s="50"/>
      <c r="L75" s="50"/>
      <c r="M75" s="50"/>
      <c r="N75" s="49">
        <f>581625</f>
        <v>581625</v>
      </c>
      <c r="O75" s="49"/>
    </row>
    <row r="76" spans="1:15" s="1" customFormat="1" ht="24" customHeight="1">
      <c r="A76" s="47" t="s">
        <v>116</v>
      </c>
      <c r="B76" s="47"/>
      <c r="C76" s="47"/>
      <c r="D76" s="47"/>
      <c r="E76" s="47"/>
      <c r="F76" s="47"/>
      <c r="G76" s="16" t="s">
        <v>93</v>
      </c>
      <c r="H76" s="16" t="s">
        <v>140</v>
      </c>
      <c r="I76" s="17">
        <f>175651</f>
        <v>175651</v>
      </c>
      <c r="J76" s="50" t="s">
        <v>55</v>
      </c>
      <c r="K76" s="50"/>
      <c r="L76" s="50"/>
      <c r="M76" s="50"/>
      <c r="N76" s="49">
        <f>175651</f>
        <v>175651</v>
      </c>
      <c r="O76" s="49"/>
    </row>
    <row r="77" spans="1:15" s="1" customFormat="1" ht="13.5" customHeight="1">
      <c r="A77" s="47" t="s">
        <v>106</v>
      </c>
      <c r="B77" s="47"/>
      <c r="C77" s="47"/>
      <c r="D77" s="47"/>
      <c r="E77" s="47"/>
      <c r="F77" s="47"/>
      <c r="G77" s="16" t="s">
        <v>93</v>
      </c>
      <c r="H77" s="16" t="s">
        <v>141</v>
      </c>
      <c r="I77" s="17">
        <f>1840000</f>
        <v>1840000</v>
      </c>
      <c r="J77" s="50" t="s">
        <v>55</v>
      </c>
      <c r="K77" s="50"/>
      <c r="L77" s="50"/>
      <c r="M77" s="50"/>
      <c r="N77" s="49">
        <f>1840000</f>
        <v>1840000</v>
      </c>
      <c r="O77" s="49"/>
    </row>
    <row r="78" spans="1:15" s="1" customFormat="1" ht="13.5" customHeight="1">
      <c r="A78" s="47" t="s">
        <v>106</v>
      </c>
      <c r="B78" s="47"/>
      <c r="C78" s="47"/>
      <c r="D78" s="47"/>
      <c r="E78" s="47"/>
      <c r="F78" s="47"/>
      <c r="G78" s="16" t="s">
        <v>93</v>
      </c>
      <c r="H78" s="16" t="s">
        <v>142</v>
      </c>
      <c r="I78" s="17">
        <f>8358836.54</f>
        <v>8358836.54</v>
      </c>
      <c r="J78" s="50" t="s">
        <v>55</v>
      </c>
      <c r="K78" s="50"/>
      <c r="L78" s="50"/>
      <c r="M78" s="50"/>
      <c r="N78" s="49">
        <f>8358836.54</f>
        <v>8358836.54</v>
      </c>
      <c r="O78" s="49"/>
    </row>
    <row r="79" spans="1:15" s="1" customFormat="1" ht="13.5" customHeight="1">
      <c r="A79" s="47" t="s">
        <v>106</v>
      </c>
      <c r="B79" s="47"/>
      <c r="C79" s="47"/>
      <c r="D79" s="47"/>
      <c r="E79" s="47"/>
      <c r="F79" s="47"/>
      <c r="G79" s="16" t="s">
        <v>93</v>
      </c>
      <c r="H79" s="16" t="s">
        <v>143</v>
      </c>
      <c r="I79" s="17">
        <f>320000</f>
        <v>320000</v>
      </c>
      <c r="J79" s="48">
        <f>155271.68</f>
        <v>155271.68</v>
      </c>
      <c r="K79" s="48"/>
      <c r="L79" s="48"/>
      <c r="M79" s="48"/>
      <c r="N79" s="49">
        <f>164728.32</f>
        <v>164728.32</v>
      </c>
      <c r="O79" s="49"/>
    </row>
    <row r="80" spans="1:15" s="1" customFormat="1" ht="24" customHeight="1">
      <c r="A80" s="47" t="s">
        <v>118</v>
      </c>
      <c r="B80" s="47"/>
      <c r="C80" s="47"/>
      <c r="D80" s="47"/>
      <c r="E80" s="47"/>
      <c r="F80" s="47"/>
      <c r="G80" s="16" t="s">
        <v>93</v>
      </c>
      <c r="H80" s="16" t="s">
        <v>144</v>
      </c>
      <c r="I80" s="17">
        <f>517956.48</f>
        <v>517956.48</v>
      </c>
      <c r="J80" s="48">
        <f>10900.3</f>
        <v>10900.3</v>
      </c>
      <c r="K80" s="48"/>
      <c r="L80" s="48"/>
      <c r="M80" s="48"/>
      <c r="N80" s="49">
        <f>507056.18</f>
        <v>507056.18</v>
      </c>
      <c r="O80" s="49"/>
    </row>
    <row r="81" spans="1:15" s="1" customFormat="1" ht="13.5" customHeight="1">
      <c r="A81" s="47" t="s">
        <v>106</v>
      </c>
      <c r="B81" s="47"/>
      <c r="C81" s="47"/>
      <c r="D81" s="47"/>
      <c r="E81" s="47"/>
      <c r="F81" s="47"/>
      <c r="G81" s="16" t="s">
        <v>93</v>
      </c>
      <c r="H81" s="16" t="s">
        <v>145</v>
      </c>
      <c r="I81" s="17">
        <f>365450.06</f>
        <v>365450.06</v>
      </c>
      <c r="J81" s="48">
        <f>3750</f>
        <v>3750</v>
      </c>
      <c r="K81" s="48"/>
      <c r="L81" s="48"/>
      <c r="M81" s="48"/>
      <c r="N81" s="49">
        <f>361700.06</f>
        <v>361700.06</v>
      </c>
      <c r="O81" s="49"/>
    </row>
    <row r="82" spans="1:15" s="1" customFormat="1" ht="13.5" customHeight="1">
      <c r="A82" s="47" t="s">
        <v>123</v>
      </c>
      <c r="B82" s="47"/>
      <c r="C82" s="47"/>
      <c r="D82" s="47"/>
      <c r="E82" s="47"/>
      <c r="F82" s="47"/>
      <c r="G82" s="16" t="s">
        <v>93</v>
      </c>
      <c r="H82" s="16" t="s">
        <v>146</v>
      </c>
      <c r="I82" s="17">
        <f>18596.97</f>
        <v>18596.97</v>
      </c>
      <c r="J82" s="48">
        <f>596.97</f>
        <v>596.97</v>
      </c>
      <c r="K82" s="48"/>
      <c r="L82" s="48"/>
      <c r="M82" s="48"/>
      <c r="N82" s="49">
        <f>18000</f>
        <v>18000</v>
      </c>
      <c r="O82" s="49"/>
    </row>
    <row r="83" spans="1:15" s="1" customFormat="1" ht="13.5" customHeight="1">
      <c r="A83" s="47" t="s">
        <v>106</v>
      </c>
      <c r="B83" s="47"/>
      <c r="C83" s="47"/>
      <c r="D83" s="47"/>
      <c r="E83" s="47"/>
      <c r="F83" s="47"/>
      <c r="G83" s="16" t="s">
        <v>93</v>
      </c>
      <c r="H83" s="16" t="s">
        <v>147</v>
      </c>
      <c r="I83" s="17">
        <f>663640.07</f>
        <v>663640.07</v>
      </c>
      <c r="J83" s="50" t="s">
        <v>55</v>
      </c>
      <c r="K83" s="50"/>
      <c r="L83" s="50"/>
      <c r="M83" s="50"/>
      <c r="N83" s="49">
        <f>663640.07</f>
        <v>663640.07</v>
      </c>
      <c r="O83" s="49"/>
    </row>
    <row r="84" spans="1:15" s="1" customFormat="1" ht="13.5" customHeight="1">
      <c r="A84" s="47" t="s">
        <v>123</v>
      </c>
      <c r="B84" s="47"/>
      <c r="C84" s="47"/>
      <c r="D84" s="47"/>
      <c r="E84" s="47"/>
      <c r="F84" s="47"/>
      <c r="G84" s="16" t="s">
        <v>93</v>
      </c>
      <c r="H84" s="16" t="s">
        <v>148</v>
      </c>
      <c r="I84" s="17">
        <f>1051966.45</f>
        <v>1051966.45</v>
      </c>
      <c r="J84" s="48">
        <f>138383.35</f>
        <v>138383.35</v>
      </c>
      <c r="K84" s="48"/>
      <c r="L84" s="48"/>
      <c r="M84" s="48"/>
      <c r="N84" s="49">
        <f>913583.1</f>
        <v>913583.1</v>
      </c>
      <c r="O84" s="49"/>
    </row>
    <row r="85" spans="1:15" s="1" customFormat="1" ht="13.5" customHeight="1">
      <c r="A85" s="47" t="s">
        <v>106</v>
      </c>
      <c r="B85" s="47"/>
      <c r="C85" s="47"/>
      <c r="D85" s="47"/>
      <c r="E85" s="47"/>
      <c r="F85" s="47"/>
      <c r="G85" s="16" t="s">
        <v>93</v>
      </c>
      <c r="H85" s="16" t="s">
        <v>149</v>
      </c>
      <c r="I85" s="17">
        <f>90914.89</f>
        <v>90914.89</v>
      </c>
      <c r="J85" s="50" t="s">
        <v>55</v>
      </c>
      <c r="K85" s="50"/>
      <c r="L85" s="50"/>
      <c r="M85" s="50"/>
      <c r="N85" s="49">
        <f>90914.89</f>
        <v>90914.89</v>
      </c>
      <c r="O85" s="49"/>
    </row>
    <row r="86" spans="1:15" s="1" customFormat="1" ht="13.5" customHeight="1">
      <c r="A86" s="47" t="s">
        <v>106</v>
      </c>
      <c r="B86" s="47"/>
      <c r="C86" s="47"/>
      <c r="D86" s="47"/>
      <c r="E86" s="47"/>
      <c r="F86" s="47"/>
      <c r="G86" s="16" t="s">
        <v>93</v>
      </c>
      <c r="H86" s="16" t="s">
        <v>150</v>
      </c>
      <c r="I86" s="17">
        <f>740000</f>
        <v>740000</v>
      </c>
      <c r="J86" s="48">
        <f>2215</f>
        <v>2215</v>
      </c>
      <c r="K86" s="48"/>
      <c r="L86" s="48"/>
      <c r="M86" s="48"/>
      <c r="N86" s="49">
        <f>737785</f>
        <v>737785</v>
      </c>
      <c r="O86" s="49"/>
    </row>
    <row r="87" spans="1:15" s="1" customFormat="1" ht="13.5" customHeight="1">
      <c r="A87" s="47" t="s">
        <v>106</v>
      </c>
      <c r="B87" s="47"/>
      <c r="C87" s="47"/>
      <c r="D87" s="47"/>
      <c r="E87" s="47"/>
      <c r="F87" s="47"/>
      <c r="G87" s="16" t="s">
        <v>93</v>
      </c>
      <c r="H87" s="16" t="s">
        <v>151</v>
      </c>
      <c r="I87" s="17">
        <f>22808</f>
        <v>22808</v>
      </c>
      <c r="J87" s="50" t="s">
        <v>55</v>
      </c>
      <c r="K87" s="50"/>
      <c r="L87" s="50"/>
      <c r="M87" s="50"/>
      <c r="N87" s="49">
        <f>22808</f>
        <v>22808</v>
      </c>
      <c r="O87" s="49"/>
    </row>
    <row r="88" spans="1:15" s="1" customFormat="1" ht="13.5" customHeight="1">
      <c r="A88" s="47" t="s">
        <v>106</v>
      </c>
      <c r="B88" s="47"/>
      <c r="C88" s="47"/>
      <c r="D88" s="47"/>
      <c r="E88" s="47"/>
      <c r="F88" s="47"/>
      <c r="G88" s="16" t="s">
        <v>93</v>
      </c>
      <c r="H88" s="16" t="s">
        <v>152</v>
      </c>
      <c r="I88" s="17">
        <f>986500</f>
        <v>986500</v>
      </c>
      <c r="J88" s="48">
        <f>3035</f>
        <v>3035</v>
      </c>
      <c r="K88" s="48"/>
      <c r="L88" s="48"/>
      <c r="M88" s="48"/>
      <c r="N88" s="49">
        <f>983465</f>
        <v>983465</v>
      </c>
      <c r="O88" s="49"/>
    </row>
    <row r="89" spans="1:15" s="1" customFormat="1" ht="13.5" customHeight="1">
      <c r="A89" s="47" t="s">
        <v>102</v>
      </c>
      <c r="B89" s="47"/>
      <c r="C89" s="47"/>
      <c r="D89" s="47"/>
      <c r="E89" s="47"/>
      <c r="F89" s="47"/>
      <c r="G89" s="16" t="s">
        <v>93</v>
      </c>
      <c r="H89" s="16" t="s">
        <v>153</v>
      </c>
      <c r="I89" s="17">
        <f>3200000</f>
        <v>3200000</v>
      </c>
      <c r="J89" s="50" t="s">
        <v>55</v>
      </c>
      <c r="K89" s="50"/>
      <c r="L89" s="50"/>
      <c r="M89" s="50"/>
      <c r="N89" s="49">
        <f>3200000</f>
        <v>3200000</v>
      </c>
      <c r="O89" s="49"/>
    </row>
    <row r="90" spans="1:15" s="1" customFormat="1" ht="13.5" customHeight="1">
      <c r="A90" s="47" t="s">
        <v>106</v>
      </c>
      <c r="B90" s="47"/>
      <c r="C90" s="47"/>
      <c r="D90" s="47"/>
      <c r="E90" s="47"/>
      <c r="F90" s="47"/>
      <c r="G90" s="16" t="s">
        <v>93</v>
      </c>
      <c r="H90" s="16" t="s">
        <v>154</v>
      </c>
      <c r="I90" s="17">
        <f>1000000</f>
        <v>1000000</v>
      </c>
      <c r="J90" s="50" t="s">
        <v>55</v>
      </c>
      <c r="K90" s="50"/>
      <c r="L90" s="50"/>
      <c r="M90" s="50"/>
      <c r="N90" s="49">
        <f>1000000</f>
        <v>1000000</v>
      </c>
      <c r="O90" s="49"/>
    </row>
    <row r="91" spans="1:15" s="1" customFormat="1" ht="13.5" customHeight="1">
      <c r="A91" s="47" t="s">
        <v>102</v>
      </c>
      <c r="B91" s="47"/>
      <c r="C91" s="47"/>
      <c r="D91" s="47"/>
      <c r="E91" s="47"/>
      <c r="F91" s="47"/>
      <c r="G91" s="16" t="s">
        <v>93</v>
      </c>
      <c r="H91" s="16" t="s">
        <v>155</v>
      </c>
      <c r="I91" s="17">
        <f>294193</f>
        <v>294193</v>
      </c>
      <c r="J91" s="48">
        <f>73548.25</f>
        <v>73548.25</v>
      </c>
      <c r="K91" s="48"/>
      <c r="L91" s="48"/>
      <c r="M91" s="48"/>
      <c r="N91" s="49">
        <f>220644.75</f>
        <v>220644.75</v>
      </c>
      <c r="O91" s="49"/>
    </row>
    <row r="92" spans="1:15" s="1" customFormat="1" ht="13.5" customHeight="1">
      <c r="A92" s="47" t="s">
        <v>102</v>
      </c>
      <c r="B92" s="47"/>
      <c r="C92" s="47"/>
      <c r="D92" s="47"/>
      <c r="E92" s="47"/>
      <c r="F92" s="47"/>
      <c r="G92" s="16" t="s">
        <v>93</v>
      </c>
      <c r="H92" s="16" t="s">
        <v>156</v>
      </c>
      <c r="I92" s="17">
        <f>545795.2</f>
        <v>545795.2</v>
      </c>
      <c r="J92" s="48">
        <f>136448.8</f>
        <v>136448.8</v>
      </c>
      <c r="K92" s="48"/>
      <c r="L92" s="48"/>
      <c r="M92" s="48"/>
      <c r="N92" s="49">
        <f>409346.4</f>
        <v>409346.4</v>
      </c>
      <c r="O92" s="49"/>
    </row>
    <row r="93" spans="1:15" s="1" customFormat="1" ht="13.5" customHeight="1">
      <c r="A93" s="47" t="s">
        <v>106</v>
      </c>
      <c r="B93" s="47"/>
      <c r="C93" s="47"/>
      <c r="D93" s="47"/>
      <c r="E93" s="47"/>
      <c r="F93" s="47"/>
      <c r="G93" s="16" t="s">
        <v>93</v>
      </c>
      <c r="H93" s="16" t="s">
        <v>157</v>
      </c>
      <c r="I93" s="17">
        <f>89500</f>
        <v>89500</v>
      </c>
      <c r="J93" s="50" t="s">
        <v>55</v>
      </c>
      <c r="K93" s="50"/>
      <c r="L93" s="50"/>
      <c r="M93" s="50"/>
      <c r="N93" s="49">
        <f>89500</f>
        <v>89500</v>
      </c>
      <c r="O93" s="49"/>
    </row>
    <row r="94" spans="1:15" s="1" customFormat="1" ht="13.5" customHeight="1">
      <c r="A94" s="47" t="s">
        <v>106</v>
      </c>
      <c r="B94" s="47"/>
      <c r="C94" s="47"/>
      <c r="D94" s="47"/>
      <c r="E94" s="47"/>
      <c r="F94" s="47"/>
      <c r="G94" s="16" t="s">
        <v>93</v>
      </c>
      <c r="H94" s="16" t="s">
        <v>158</v>
      </c>
      <c r="I94" s="17">
        <f>804150</f>
        <v>804150</v>
      </c>
      <c r="J94" s="50" t="s">
        <v>55</v>
      </c>
      <c r="K94" s="50"/>
      <c r="L94" s="50"/>
      <c r="M94" s="50"/>
      <c r="N94" s="49">
        <f>804150</f>
        <v>804150</v>
      </c>
      <c r="O94" s="49"/>
    </row>
    <row r="95" spans="1:15" s="1" customFormat="1" ht="13.5" customHeight="1">
      <c r="A95" s="47" t="s">
        <v>112</v>
      </c>
      <c r="B95" s="47"/>
      <c r="C95" s="47"/>
      <c r="D95" s="47"/>
      <c r="E95" s="47"/>
      <c r="F95" s="47"/>
      <c r="G95" s="16" t="s">
        <v>93</v>
      </c>
      <c r="H95" s="16" t="s">
        <v>159</v>
      </c>
      <c r="I95" s="17">
        <f>3943588.61</f>
        <v>3943588.61</v>
      </c>
      <c r="J95" s="48">
        <f>236348.97</f>
        <v>236348.97</v>
      </c>
      <c r="K95" s="48"/>
      <c r="L95" s="48"/>
      <c r="M95" s="48"/>
      <c r="N95" s="49">
        <f>3707239.64</f>
        <v>3707239.64</v>
      </c>
      <c r="O95" s="49"/>
    </row>
    <row r="96" spans="1:15" s="1" customFormat="1" ht="13.5" customHeight="1">
      <c r="A96" s="47" t="s">
        <v>114</v>
      </c>
      <c r="B96" s="47"/>
      <c r="C96" s="47"/>
      <c r="D96" s="47"/>
      <c r="E96" s="47"/>
      <c r="F96" s="47"/>
      <c r="G96" s="16" t="s">
        <v>93</v>
      </c>
      <c r="H96" s="16" t="s">
        <v>160</v>
      </c>
      <c r="I96" s="17">
        <f>285000</f>
        <v>285000</v>
      </c>
      <c r="J96" s="50" t="s">
        <v>55</v>
      </c>
      <c r="K96" s="50"/>
      <c r="L96" s="50"/>
      <c r="M96" s="50"/>
      <c r="N96" s="49">
        <f>285000</f>
        <v>285000</v>
      </c>
      <c r="O96" s="49"/>
    </row>
    <row r="97" spans="1:15" s="1" customFormat="1" ht="24" customHeight="1">
      <c r="A97" s="47" t="s">
        <v>116</v>
      </c>
      <c r="B97" s="47"/>
      <c r="C97" s="47"/>
      <c r="D97" s="47"/>
      <c r="E97" s="47"/>
      <c r="F97" s="47"/>
      <c r="G97" s="16" t="s">
        <v>93</v>
      </c>
      <c r="H97" s="16" t="s">
        <v>161</v>
      </c>
      <c r="I97" s="17">
        <f>1190963.76</f>
        <v>1190963.76</v>
      </c>
      <c r="J97" s="50" t="s">
        <v>55</v>
      </c>
      <c r="K97" s="50"/>
      <c r="L97" s="50"/>
      <c r="M97" s="50"/>
      <c r="N97" s="49">
        <f>1190963.76</f>
        <v>1190963.76</v>
      </c>
      <c r="O97" s="49"/>
    </row>
    <row r="98" spans="1:15" s="1" customFormat="1" ht="24" customHeight="1">
      <c r="A98" s="47" t="s">
        <v>118</v>
      </c>
      <c r="B98" s="47"/>
      <c r="C98" s="47"/>
      <c r="D98" s="47"/>
      <c r="E98" s="47"/>
      <c r="F98" s="47"/>
      <c r="G98" s="16" t="s">
        <v>93</v>
      </c>
      <c r="H98" s="16" t="s">
        <v>162</v>
      </c>
      <c r="I98" s="17">
        <f>48402.21</f>
        <v>48402.21</v>
      </c>
      <c r="J98" s="48">
        <f>2502.21</f>
        <v>2502.21</v>
      </c>
      <c r="K98" s="48"/>
      <c r="L98" s="48"/>
      <c r="M98" s="48"/>
      <c r="N98" s="49">
        <f>45900</f>
        <v>45900</v>
      </c>
      <c r="O98" s="49"/>
    </row>
    <row r="99" spans="1:15" s="1" customFormat="1" ht="13.5" customHeight="1">
      <c r="A99" s="47" t="s">
        <v>106</v>
      </c>
      <c r="B99" s="47"/>
      <c r="C99" s="47"/>
      <c r="D99" s="47"/>
      <c r="E99" s="47"/>
      <c r="F99" s="47"/>
      <c r="G99" s="16" t="s">
        <v>93</v>
      </c>
      <c r="H99" s="16" t="s">
        <v>163</v>
      </c>
      <c r="I99" s="17">
        <f>844000</f>
        <v>844000</v>
      </c>
      <c r="J99" s="50" t="s">
        <v>55</v>
      </c>
      <c r="K99" s="50"/>
      <c r="L99" s="50"/>
      <c r="M99" s="50"/>
      <c r="N99" s="49">
        <f>844000</f>
        <v>844000</v>
      </c>
      <c r="O99" s="49"/>
    </row>
    <row r="100" spans="1:15" s="1" customFormat="1" ht="13.5" customHeight="1">
      <c r="A100" s="47" t="s">
        <v>123</v>
      </c>
      <c r="B100" s="47"/>
      <c r="C100" s="47"/>
      <c r="D100" s="47"/>
      <c r="E100" s="47"/>
      <c r="F100" s="47"/>
      <c r="G100" s="16" t="s">
        <v>93</v>
      </c>
      <c r="H100" s="16" t="s">
        <v>164</v>
      </c>
      <c r="I100" s="17">
        <f>663943.67</f>
        <v>663943.67</v>
      </c>
      <c r="J100" s="48">
        <f>15677.67</f>
        <v>15677.67</v>
      </c>
      <c r="K100" s="48"/>
      <c r="L100" s="48"/>
      <c r="M100" s="48"/>
      <c r="N100" s="49">
        <f>648266</f>
        <v>648266</v>
      </c>
      <c r="O100" s="49"/>
    </row>
    <row r="101" spans="1:15" s="1" customFormat="1" ht="13.5" customHeight="1">
      <c r="A101" s="47" t="s">
        <v>165</v>
      </c>
      <c r="B101" s="47"/>
      <c r="C101" s="47"/>
      <c r="D101" s="47"/>
      <c r="E101" s="47"/>
      <c r="F101" s="47"/>
      <c r="G101" s="16" t="s">
        <v>93</v>
      </c>
      <c r="H101" s="16" t="s">
        <v>166</v>
      </c>
      <c r="I101" s="17">
        <f>18500</f>
        <v>18500</v>
      </c>
      <c r="J101" s="50" t="s">
        <v>55</v>
      </c>
      <c r="K101" s="50"/>
      <c r="L101" s="50"/>
      <c r="M101" s="50"/>
      <c r="N101" s="49">
        <f>18500</f>
        <v>18500</v>
      </c>
      <c r="O101" s="49"/>
    </row>
    <row r="102" spans="1:15" s="1" customFormat="1" ht="13.5" customHeight="1">
      <c r="A102" s="47" t="s">
        <v>112</v>
      </c>
      <c r="B102" s="47"/>
      <c r="C102" s="47"/>
      <c r="D102" s="47"/>
      <c r="E102" s="47"/>
      <c r="F102" s="47"/>
      <c r="G102" s="16" t="s">
        <v>93</v>
      </c>
      <c r="H102" s="16" t="s">
        <v>167</v>
      </c>
      <c r="I102" s="17">
        <f>1656222.59</f>
        <v>1656222.59</v>
      </c>
      <c r="J102" s="50" t="s">
        <v>55</v>
      </c>
      <c r="K102" s="50"/>
      <c r="L102" s="50"/>
      <c r="M102" s="50"/>
      <c r="N102" s="49">
        <f>1656222.59</f>
        <v>1656222.59</v>
      </c>
      <c r="O102" s="49"/>
    </row>
    <row r="103" spans="1:15" s="1" customFormat="1" ht="24" customHeight="1">
      <c r="A103" s="47" t="s">
        <v>116</v>
      </c>
      <c r="B103" s="47"/>
      <c r="C103" s="47"/>
      <c r="D103" s="47"/>
      <c r="E103" s="47"/>
      <c r="F103" s="47"/>
      <c r="G103" s="16" t="s">
        <v>93</v>
      </c>
      <c r="H103" s="16" t="s">
        <v>168</v>
      </c>
      <c r="I103" s="17">
        <f>500179.22</f>
        <v>500179.22</v>
      </c>
      <c r="J103" s="50" t="s">
        <v>55</v>
      </c>
      <c r="K103" s="50"/>
      <c r="L103" s="50"/>
      <c r="M103" s="50"/>
      <c r="N103" s="49">
        <f>500179.22</f>
        <v>500179.22</v>
      </c>
      <c r="O103" s="49"/>
    </row>
    <row r="104" spans="1:15" s="1" customFormat="1" ht="13.5" customHeight="1">
      <c r="A104" s="47" t="s">
        <v>169</v>
      </c>
      <c r="B104" s="47"/>
      <c r="C104" s="47"/>
      <c r="D104" s="47"/>
      <c r="E104" s="47"/>
      <c r="F104" s="47"/>
      <c r="G104" s="16" t="s">
        <v>93</v>
      </c>
      <c r="H104" s="16" t="s">
        <v>170</v>
      </c>
      <c r="I104" s="17">
        <f>216000</f>
        <v>216000</v>
      </c>
      <c r="J104" s="50" t="s">
        <v>55</v>
      </c>
      <c r="K104" s="50"/>
      <c r="L104" s="50"/>
      <c r="M104" s="50"/>
      <c r="N104" s="49">
        <f>216000</f>
        <v>216000</v>
      </c>
      <c r="O104" s="49"/>
    </row>
    <row r="105" spans="1:15" s="1" customFormat="1" ht="13.5" customHeight="1">
      <c r="A105" s="47" t="s">
        <v>106</v>
      </c>
      <c r="B105" s="47"/>
      <c r="C105" s="47"/>
      <c r="D105" s="47"/>
      <c r="E105" s="47"/>
      <c r="F105" s="47"/>
      <c r="G105" s="16" t="s">
        <v>93</v>
      </c>
      <c r="H105" s="16" t="s">
        <v>171</v>
      </c>
      <c r="I105" s="17">
        <f>39000</f>
        <v>39000</v>
      </c>
      <c r="J105" s="50" t="s">
        <v>55</v>
      </c>
      <c r="K105" s="50"/>
      <c r="L105" s="50"/>
      <c r="M105" s="50"/>
      <c r="N105" s="49">
        <f>39000</f>
        <v>39000</v>
      </c>
      <c r="O105" s="49"/>
    </row>
    <row r="106" spans="1:15" s="1" customFormat="1" ht="15" customHeight="1">
      <c r="A106" s="51" t="s">
        <v>172</v>
      </c>
      <c r="B106" s="51"/>
      <c r="C106" s="51"/>
      <c r="D106" s="51"/>
      <c r="E106" s="51"/>
      <c r="F106" s="51"/>
      <c r="G106" s="18" t="s">
        <v>173</v>
      </c>
      <c r="H106" s="18" t="s">
        <v>38</v>
      </c>
      <c r="I106" s="19">
        <f>-4587575.61</f>
        <v>-4587575.61</v>
      </c>
      <c r="J106" s="52">
        <f>1938560.06</f>
        <v>1938560.06</v>
      </c>
      <c r="K106" s="52"/>
      <c r="L106" s="52"/>
      <c r="M106" s="52"/>
      <c r="N106" s="53" t="s">
        <v>38</v>
      </c>
      <c r="O106" s="53"/>
    </row>
    <row r="107" spans="1:15" s="1" customFormat="1" ht="13.5" customHeight="1">
      <c r="A107" s="29" t="s">
        <v>18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s="1" customFormat="1" ht="13.5" customHeight="1">
      <c r="A108" s="31" t="s">
        <v>174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s="1" customFormat="1" ht="45.75" customHeight="1">
      <c r="A109" s="32" t="s">
        <v>24</v>
      </c>
      <c r="B109" s="32"/>
      <c r="C109" s="32"/>
      <c r="D109" s="32"/>
      <c r="E109" s="32"/>
      <c r="F109" s="32"/>
      <c r="G109" s="8" t="s">
        <v>25</v>
      </c>
      <c r="H109" s="8" t="s">
        <v>175</v>
      </c>
      <c r="I109" s="9" t="s">
        <v>27</v>
      </c>
      <c r="J109" s="33" t="s">
        <v>28</v>
      </c>
      <c r="K109" s="33"/>
      <c r="L109" s="33"/>
      <c r="M109" s="33"/>
      <c r="N109" s="34" t="s">
        <v>29</v>
      </c>
      <c r="O109" s="34"/>
    </row>
    <row r="110" spans="1:15" s="1" customFormat="1" ht="12.75" customHeight="1">
      <c r="A110" s="35" t="s">
        <v>30</v>
      </c>
      <c r="B110" s="35"/>
      <c r="C110" s="35"/>
      <c r="D110" s="35"/>
      <c r="E110" s="35"/>
      <c r="F110" s="35"/>
      <c r="G110" s="10" t="s">
        <v>31</v>
      </c>
      <c r="H110" s="10" t="s">
        <v>32</v>
      </c>
      <c r="I110" s="11" t="s">
        <v>33</v>
      </c>
      <c r="J110" s="36" t="s">
        <v>34</v>
      </c>
      <c r="K110" s="36"/>
      <c r="L110" s="36"/>
      <c r="M110" s="36"/>
      <c r="N110" s="37" t="s">
        <v>35</v>
      </c>
      <c r="O110" s="37"/>
    </row>
    <row r="111" spans="1:15" s="1" customFormat="1" ht="13.5" customHeight="1">
      <c r="A111" s="38" t="s">
        <v>176</v>
      </c>
      <c r="B111" s="38"/>
      <c r="C111" s="38"/>
      <c r="D111" s="38"/>
      <c r="E111" s="38"/>
      <c r="F111" s="38"/>
      <c r="G111" s="12" t="s">
        <v>177</v>
      </c>
      <c r="H111" s="12" t="s">
        <v>38</v>
      </c>
      <c r="I111" s="20">
        <f>4587575.61</f>
        <v>4587575.61</v>
      </c>
      <c r="J111" s="39">
        <f>-1938560.06</f>
        <v>-1938560.06</v>
      </c>
      <c r="K111" s="39"/>
      <c r="L111" s="39"/>
      <c r="M111" s="39"/>
      <c r="N111" s="54" t="s">
        <v>38</v>
      </c>
      <c r="O111" s="54"/>
    </row>
    <row r="112" spans="1:15" s="1" customFormat="1" ht="13.5" customHeight="1">
      <c r="A112" s="55" t="s">
        <v>178</v>
      </c>
      <c r="B112" s="55"/>
      <c r="C112" s="55"/>
      <c r="D112" s="55"/>
      <c r="E112" s="55"/>
      <c r="F112" s="55"/>
      <c r="G112" s="21" t="s">
        <v>18</v>
      </c>
      <c r="H112" s="21" t="s">
        <v>18</v>
      </c>
      <c r="I112" s="22" t="s">
        <v>18</v>
      </c>
      <c r="J112" s="56" t="s">
        <v>18</v>
      </c>
      <c r="K112" s="56"/>
      <c r="L112" s="56"/>
      <c r="M112" s="56"/>
      <c r="N112" s="57" t="s">
        <v>18</v>
      </c>
      <c r="O112" s="57"/>
    </row>
    <row r="113" spans="1:15" s="1" customFormat="1" ht="13.5" customHeight="1">
      <c r="A113" s="41" t="s">
        <v>179</v>
      </c>
      <c r="B113" s="41"/>
      <c r="C113" s="41"/>
      <c r="D113" s="41"/>
      <c r="E113" s="41"/>
      <c r="F113" s="41"/>
      <c r="G113" s="23" t="s">
        <v>180</v>
      </c>
      <c r="H113" s="14" t="s">
        <v>38</v>
      </c>
      <c r="I113" s="24" t="s">
        <v>55</v>
      </c>
      <c r="J113" s="44" t="s">
        <v>55</v>
      </c>
      <c r="K113" s="44"/>
      <c r="L113" s="44"/>
      <c r="M113" s="44"/>
      <c r="N113" s="58" t="s">
        <v>55</v>
      </c>
      <c r="O113" s="58"/>
    </row>
    <row r="114" spans="1:15" s="1" customFormat="1" ht="13.5" customHeight="1">
      <c r="A114" s="59" t="s">
        <v>18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s="1" customFormat="1" ht="13.5" customHeight="1">
      <c r="A115" s="47" t="s">
        <v>181</v>
      </c>
      <c r="B115" s="47"/>
      <c r="C115" s="47"/>
      <c r="D115" s="47"/>
      <c r="E115" s="47"/>
      <c r="F115" s="47"/>
      <c r="G115" s="21" t="s">
        <v>182</v>
      </c>
      <c r="H115" s="21" t="s">
        <v>38</v>
      </c>
      <c r="I115" s="22" t="s">
        <v>55</v>
      </c>
      <c r="J115" s="50" t="s">
        <v>55</v>
      </c>
      <c r="K115" s="50"/>
      <c r="L115" s="50"/>
      <c r="M115" s="50"/>
      <c r="N115" s="57" t="s">
        <v>55</v>
      </c>
      <c r="O115" s="57"/>
    </row>
    <row r="116" spans="1:15" s="1" customFormat="1" ht="13.5" customHeight="1">
      <c r="A116" s="47" t="s">
        <v>18</v>
      </c>
      <c r="B116" s="47"/>
      <c r="C116" s="47"/>
      <c r="D116" s="47"/>
      <c r="E116" s="47"/>
      <c r="F116" s="47"/>
      <c r="G116" s="16" t="s">
        <v>182</v>
      </c>
      <c r="H116" s="16" t="s">
        <v>18</v>
      </c>
      <c r="I116" s="25" t="s">
        <v>55</v>
      </c>
      <c r="J116" s="50" t="s">
        <v>55</v>
      </c>
      <c r="K116" s="50"/>
      <c r="L116" s="50"/>
      <c r="M116" s="50"/>
      <c r="N116" s="60" t="s">
        <v>55</v>
      </c>
      <c r="O116" s="60"/>
    </row>
    <row r="117" spans="1:15" s="1" customFormat="1" ht="13.5" customHeight="1">
      <c r="A117" s="47" t="s">
        <v>183</v>
      </c>
      <c r="B117" s="47"/>
      <c r="C117" s="47"/>
      <c r="D117" s="47"/>
      <c r="E117" s="47"/>
      <c r="F117" s="47"/>
      <c r="G117" s="16" t="s">
        <v>184</v>
      </c>
      <c r="H117" s="16" t="s">
        <v>185</v>
      </c>
      <c r="I117" s="26">
        <f>4587575.61</f>
        <v>4587575.61</v>
      </c>
      <c r="J117" s="48">
        <f>-1938560.06</f>
        <v>-1938560.06</v>
      </c>
      <c r="K117" s="48"/>
      <c r="L117" s="48"/>
      <c r="M117" s="48"/>
      <c r="N117" s="61">
        <f>6526135.67</f>
        <v>6526135.67</v>
      </c>
      <c r="O117" s="61"/>
    </row>
    <row r="118" spans="1:15" s="1" customFormat="1" ht="13.5" customHeight="1">
      <c r="A118" s="47" t="s">
        <v>186</v>
      </c>
      <c r="B118" s="47"/>
      <c r="C118" s="47"/>
      <c r="D118" s="47"/>
      <c r="E118" s="47"/>
      <c r="F118" s="47"/>
      <c r="G118" s="16" t="s">
        <v>187</v>
      </c>
      <c r="H118" s="16" t="s">
        <v>188</v>
      </c>
      <c r="I118" s="26">
        <f>-52404151.99</f>
        <v>-52404151.99</v>
      </c>
      <c r="J118" s="48">
        <f>-J12</f>
        <v>-3288624.02</v>
      </c>
      <c r="K118" s="48"/>
      <c r="L118" s="48"/>
      <c r="M118" s="48"/>
      <c r="N118" s="62" t="s">
        <v>38</v>
      </c>
      <c r="O118" s="62"/>
    </row>
    <row r="119" spans="1:15" s="1" customFormat="1" ht="13.5" customHeight="1">
      <c r="A119" s="47" t="s">
        <v>189</v>
      </c>
      <c r="B119" s="47"/>
      <c r="C119" s="47"/>
      <c r="D119" s="47"/>
      <c r="E119" s="47"/>
      <c r="F119" s="47"/>
      <c r="G119" s="16" t="s">
        <v>190</v>
      </c>
      <c r="H119" s="16" t="s">
        <v>191</v>
      </c>
      <c r="I119" s="26">
        <f>56991727.6</f>
        <v>56991727.6</v>
      </c>
      <c r="J119" s="48">
        <f>J42</f>
        <v>1350063.96</v>
      </c>
      <c r="K119" s="48"/>
      <c r="L119" s="48"/>
      <c r="M119" s="48"/>
      <c r="N119" s="62" t="s">
        <v>38</v>
      </c>
      <c r="O119" s="62"/>
    </row>
    <row r="120" spans="1:15" s="1" customFormat="1" ht="13.5" customHeight="1">
      <c r="A120" s="63" t="s">
        <v>18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</row>
    <row r="121" spans="1:15" s="1" customFormat="1" ht="15.75" customHeight="1">
      <c r="A121" s="29" t="s">
        <v>18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s="1" customFormat="1" ht="13.5" customHeight="1">
      <c r="A122" s="64"/>
      <c r="B122" s="64"/>
      <c r="C122" s="64"/>
      <c r="D122" s="64"/>
      <c r="E122" s="64"/>
      <c r="F122" s="29" t="s">
        <v>18</v>
      </c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s="1" customFormat="1" ht="13.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</sheetData>
  <sheetProtection/>
  <mergeCells count="341">
    <mergeCell ref="A123:O123"/>
    <mergeCell ref="A119:F119"/>
    <mergeCell ref="J119:M119"/>
    <mergeCell ref="N119:O119"/>
    <mergeCell ref="A120:O120"/>
    <mergeCell ref="A121:O121"/>
    <mergeCell ref="A122:E122"/>
    <mergeCell ref="F122:O122"/>
    <mergeCell ref="A117:F117"/>
    <mergeCell ref="J117:M117"/>
    <mergeCell ref="N117:O117"/>
    <mergeCell ref="A118:F118"/>
    <mergeCell ref="J118:M118"/>
    <mergeCell ref="N118:O118"/>
    <mergeCell ref="A114:O114"/>
    <mergeCell ref="A115:F115"/>
    <mergeCell ref="J115:M115"/>
    <mergeCell ref="N115:O115"/>
    <mergeCell ref="A116:F116"/>
    <mergeCell ref="J116:M116"/>
    <mergeCell ref="N116:O116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6:F106"/>
    <mergeCell ref="J106:M106"/>
    <mergeCell ref="N106:O106"/>
    <mergeCell ref="A107:O107"/>
    <mergeCell ref="A108:O108"/>
    <mergeCell ref="A109:F109"/>
    <mergeCell ref="J109:M109"/>
    <mergeCell ref="N109:O109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38:O38"/>
    <mergeCell ref="A39:O39"/>
    <mergeCell ref="A40:F40"/>
    <mergeCell ref="J40:M40"/>
    <mergeCell ref="N40:O40"/>
    <mergeCell ref="A41:F41"/>
    <mergeCell ref="J41:M41"/>
    <mergeCell ref="N41:O41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0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2022-06-03T09:47:06Z</dcterms:created>
  <dcterms:modified xsi:type="dcterms:W3CDTF">2022-06-03T10:08:08Z</dcterms:modified>
  <cp:category/>
  <cp:version/>
  <cp:contentType/>
  <cp:contentStatus/>
</cp:coreProperties>
</file>