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'Лист1'!$A$1:$AS$133</definedName>
  </definedNames>
  <calcPr fullCalcOnLoad="1"/>
</workbook>
</file>

<file path=xl/comments1.xml><?xml version="1.0" encoding="utf-8"?>
<comments xmlns="http://schemas.openxmlformats.org/spreadsheetml/2006/main">
  <authors>
    <author>Смирнова</author>
  </authors>
  <commentList>
    <comment ref="AN110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N108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R108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R110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</commentList>
</comments>
</file>

<file path=xl/sharedStrings.xml><?xml version="1.0" encoding="utf-8"?>
<sst xmlns="http://schemas.openxmlformats.org/spreadsheetml/2006/main" count="932" uniqueCount="287">
  <si>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</si>
  <si>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</si>
  <si>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</si>
  <si>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</si>
  <si>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</si>
  <si>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</si>
  <si>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</si>
  <si>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</si>
  <si>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</si>
  <si>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</si>
  <si>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</si>
  <si>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</si>
  <si>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</si>
  <si>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</si>
  <si>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</si>
  <si>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</si>
  <si>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</si>
  <si>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</si>
  <si>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</si>
  <si>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</si>
  <si>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</si>
  <si>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</si>
  <si>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</si>
  <si>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</si>
  <si>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</si>
  <si>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</si>
  <si>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</si>
  <si>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</si>
  <si>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</si>
  <si>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</si>
  <si>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</si>
  <si>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</si>
  <si>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</si>
  <si>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</si>
  <si>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</si>
  <si>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</si>
  <si>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</si>
  <si>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</si>
  <si>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</si>
  <si>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</si>
  <si>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</si>
  <si>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</si>
  <si>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</si>
  <si>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</si>
  <si>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</si>
  <si>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</si>
  <si>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</si>
  <si>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</si>
  <si>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</si>
  <si>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</si>
  <si>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</si>
  <si>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</si>
  <si>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</si>
  <si>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</si>
  <si>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</si>
  <si>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</si>
  <si>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</si>
  <si>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</si>
  <si>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</si>
  <si>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</si>
  <si>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</si>
  <si>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</si>
  <si>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</si>
  <si>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</si>
  <si>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</si>
  <si>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</si>
  <si>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</si>
  <si>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</si>
  <si>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</si>
  <si>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</si>
  <si>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</si>
  <si>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</si>
  <si>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</si>
  <si>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</si>
  <si>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</si>
  <si>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</si>
  <si>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</si>
  <si>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</si>
  <si>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</si>
  <si>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</si>
  <si>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</si>
  <si>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</si>
  <si>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</si>
  <si>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</si>
  <si>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</si>
  <si>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</si>
  <si>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</si>
  <si>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</si>
  <si>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</si>
  <si>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</si>
  <si>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</si>
  <si>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</si>
  <si>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</si>
  <si>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</si>
  <si>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</si>
  <si>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</si>
  <si>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</si>
  <si>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</si>
  <si>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</si>
  <si>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</si>
  <si>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</si>
  <si>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</si>
  <si>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</si>
  <si>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</si>
  <si>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</si>
  <si>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</si>
  <si>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</si>
  <si>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</si>
  <si>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</si>
  <si>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</si>
  <si>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</si>
  <si>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</si>
  <si>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</si>
  <si>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</si>
  <si>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</si>
  <si>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</si>
  <si>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</si>
  <si>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</si>
  <si>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</si>
  <si>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</si>
  <si>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</si>
  <si>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</si>
  <si>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</si>
  <si>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</si>
  <si>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</si>
  <si>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</si>
  <si>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</si>
  <si>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</si>
  <si>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</si>
  <si>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</si>
  <si>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</si>
  <si>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</si>
  <si>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</si>
  <si>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</si>
  <si>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</si>
  <si>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</si>
  <si>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</si>
  <si>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</si>
  <si>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</si>
  <si>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</si>
  <si>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</si>
  <si>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</si>
  <si>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</si>
  <si>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</si>
  <si>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</si>
  <si>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</si>
  <si>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</si>
  <si>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</si>
  <si>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</si>
  <si>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</si>
  <si>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</si>
  <si>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</si>
  <si>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</si>
  <si>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</si>
  <si>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</si>
  <si>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</si>
  <si>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</si>
  <si>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</si>
  <si>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</si>
  <si>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</si>
  <si>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</si>
  <si>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</si>
  <si>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</si>
  <si>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</si>
  <si>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</si>
  <si>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</si>
  <si>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</si>
  <si>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</si>
  <si>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</si>
  <si>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</si>
  <si>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</si>
  <si>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</si>
  <si>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</si>
  <si>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</si>
  <si>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</si>
  <si>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</si>
  <si>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</si>
  <si>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</si>
  <si>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</si>
  <si>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</si>
  <si>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</si>
  <si>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</si>
  <si>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</si>
  <si>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</si>
  <si>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</si>
  <si>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</si>
  <si>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</si>
  <si>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</si>
  <si>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</si>
  <si>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</si>
  <si>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</si>
  <si>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</si>
  <si>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</si>
  <si>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</si>
  <si>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</si>
  <si>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</si>
  <si>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</si>
  <si>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</si>
  <si>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</si>
  <si>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</si>
  <si>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</si>
  <si>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</si>
  <si>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</si>
  <si>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</si>
  <si>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</si>
  <si>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</si>
  <si>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</si>
  <si>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</si>
  <si>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</si>
  <si>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</si>
  <si>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</si>
  <si>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</si>
  <si>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</si>
  <si>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</si>
  <si>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</si>
  <si>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</si>
  <si>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4.10</t>
  </si>
  <si>
    <t>Производство щепы технологической</t>
  </si>
  <si>
    <t>4.11</t>
  </si>
  <si>
    <t>Производство плиты древесноволокнистой (МДФ)</t>
  </si>
  <si>
    <t>4.12</t>
  </si>
  <si>
    <t>Производство плиты древесностружечной (ДСП)</t>
  </si>
  <si>
    <t>4.13</t>
  </si>
  <si>
    <t>Производство шпонированного бруса ЛВЛ</t>
  </si>
  <si>
    <t>4.14</t>
  </si>
  <si>
    <t>Производство фанеры хвойной</t>
  </si>
  <si>
    <t>4.15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</si>
  <si>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</si>
  <si>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</si>
  <si>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</si>
  <si>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</si>
  <si>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</si>
  <si>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</si>
  <si>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</si>
  <si>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</si>
  <si>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</si>
  <si>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</si>
  <si>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</si>
  <si>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</si>
  <si>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</si>
  <si>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</si>
  <si>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</si>
  <si>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</si>
  <si>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</si>
  <si>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</si>
  <si>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</si>
  <si>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</si>
  <si>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</si>
  <si>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</si>
  <si>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</si>
  <si>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</si>
  <si>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</si>
  <si>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</si>
  <si>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</si>
  <si>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</si>
  <si>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</si>
  <si>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</si>
  <si>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</si>
  <si>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</si>
  <si>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</si>
  <si>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</si>
  <si>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</si>
  <si>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104,,1</t>
  </si>
  <si>
    <t>январь-июнь 2017 года</t>
  </si>
  <si>
    <t xml:space="preserve"> 2016 год</t>
  </si>
  <si>
    <t>нет данных</t>
  </si>
  <si>
    <t>3.8</t>
  </si>
  <si>
    <t>3.9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</si>
  <si>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</si>
  <si>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</si>
  <si>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</si>
  <si>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</si>
  <si>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</si>
  <si>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</si>
  <si>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</si>
  <si>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</si>
  <si>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</si>
  <si>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</si>
  <si>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</si>
  <si>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</si>
  <si>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</si>
  <si>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</si>
  <si>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январь-декабрь 2021 года</t>
  </si>
  <si>
    <t>январь-декабрь 2022года</t>
  </si>
  <si>
    <t>Темп роста  января-декабря 2022 года к январю-декабрю 2021 года, %</t>
  </si>
  <si>
    <t>социально-экономического развития поселений  МО сельское поселение Болчары    
  за январь-декабрь 2022 года</t>
  </si>
  <si>
    <t>за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</si>
</sst>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  <numFmt numFmtId="191" formatCode="[$-FC19]d\ mmmm\ yyyy\ &quot;г.&quot;"/>
  </numFmts>
  <fonts count="6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top" wrapText="1"/>
    </xf>
    <xf numFmtId="18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60" fillId="0" borderId="11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184" fontId="59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center" vertical="center"/>
    </xf>
    <xf numFmtId="187" fontId="6" fillId="32" borderId="10" xfId="6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59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9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9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9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187" fontId="6" fillId="34" borderId="10" xfId="60" applyNumberFormat="1" applyFont="1" applyFill="1" applyBorder="1" applyAlignment="1">
      <alignment horizontal="left" vertical="center"/>
    </xf>
    <xf numFmtId="187" fontId="6" fillId="34" borderId="10" xfId="6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188" fontId="8" fillId="32" borderId="0" xfId="0" applyNumberFormat="1" applyFont="1" applyFill="1" applyAlignment="1">
      <alignment horizontal="center" vertical="center"/>
    </xf>
    <xf numFmtId="2" fontId="8" fillId="3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84" fontId="8" fillId="3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9" fillId="35" borderId="10" xfId="0" applyNumberFormat="1" applyFont="1" applyFill="1" applyBorder="1" applyAlignment="1">
      <alignment horizontal="center" vertical="center"/>
    </xf>
    <xf numFmtId="188" fontId="8" fillId="35" borderId="0" xfId="0" applyNumberFormat="1" applyFont="1" applyFill="1" applyAlignment="1">
      <alignment horizontal="center" vertical="center"/>
    </xf>
    <xf numFmtId="184" fontId="8" fillId="35" borderId="0" xfId="0" applyNumberFormat="1" applyFont="1" applyFill="1" applyAlignment="1">
      <alignment horizontal="center" vertical="center"/>
    </xf>
    <xf numFmtId="182" fontId="6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7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59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9" fillId="36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184" fontId="5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/>
    </xf>
    <xf numFmtId="184" fontId="59" fillId="33" borderId="10" xfId="0" applyNumberFormat="1" applyFont="1" applyFill="1" applyBorder="1" applyAlignment="1">
      <alignment horizontal="center" vertical="center"/>
    </xf>
    <xf numFmtId="184" fontId="59" fillId="33" borderId="10" xfId="0" applyNumberFormat="1" applyFont="1" applyFill="1" applyBorder="1" applyAlignment="1">
      <alignment horizontal="center" vertical="center" wrapText="1"/>
    </xf>
    <xf numFmtId="188" fontId="8" fillId="33" borderId="0" xfId="0" applyNumberFormat="1" applyFont="1" applyFill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188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6" fontId="6" fillId="33" borderId="10" xfId="6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4"/>
  <sheetViews>
    <sheetView tabSelected="1" zoomScale="110" zoomScaleNormal="110" zoomScaleSheetLayoutView="75" zoomScalePageLayoutView="75" workbookViewId="0" topLeftCell="A1">
      <pane ySplit="4" topLeftCell="A125" activePane="bottomLeft" state="frozen"/>
      <selection pane="topLeft" activeCell="B1" sqref="B1"/>
      <selection pane="bottomLeft" activeCell="C3" sqref="C3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72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6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94" hidden="1" customWidth="1"/>
    <col min="15" max="15" width="12.125" style="1" hidden="1" customWidth="1"/>
    <col min="16" max="17" width="11.75390625" style="1" hidden="1" customWidth="1"/>
    <col min="18" max="18" width="11.75390625" style="94" hidden="1" customWidth="1"/>
    <col min="19" max="20" width="11.75390625" style="1" hidden="1" customWidth="1"/>
    <col min="21" max="21" width="17.625" style="1" hidden="1" customWidth="1"/>
    <col min="22" max="22" width="12.125" style="94" hidden="1" customWidth="1"/>
    <col min="23" max="23" width="12.125" style="1" hidden="1" customWidth="1"/>
    <col min="24" max="25" width="12.00390625" style="1" hidden="1" customWidth="1"/>
    <col min="26" max="26" width="11.75390625" style="103" hidden="1" customWidth="1"/>
    <col min="27" max="27" width="12.375" style="1" hidden="1" customWidth="1"/>
    <col min="28" max="28" width="11.75390625" style="105" hidden="1" customWidth="1"/>
    <col min="29" max="29" width="15.25390625" style="1" hidden="1" customWidth="1"/>
    <col min="30" max="30" width="11.75390625" style="105" hidden="1" customWidth="1"/>
    <col min="31" max="31" width="11.75390625" style="1" hidden="1" customWidth="1"/>
    <col min="32" max="32" width="11.75390625" style="105" hidden="1" customWidth="1"/>
    <col min="33" max="33" width="15.25390625" style="1" hidden="1" customWidth="1"/>
    <col min="34" max="34" width="11.75390625" style="105" hidden="1" customWidth="1"/>
    <col min="35" max="35" width="11.375" style="1" hidden="1" customWidth="1"/>
    <col min="36" max="36" width="11.75390625" style="105" hidden="1" customWidth="1"/>
    <col min="37" max="37" width="16.00390625" style="1" hidden="1" customWidth="1"/>
    <col min="38" max="38" width="11.75390625" style="105" hidden="1" customWidth="1"/>
    <col min="39" max="39" width="11.375" style="1" hidden="1" customWidth="1"/>
    <col min="40" max="40" width="11.75390625" style="155" customWidth="1"/>
    <col min="41" max="41" width="16.375" style="156" hidden="1" customWidth="1"/>
    <col min="42" max="42" width="11.75390625" style="155" hidden="1" customWidth="1"/>
    <col min="43" max="43" width="11.375" style="156" hidden="1" customWidth="1"/>
    <col min="44" max="44" width="11.75390625" style="155" customWidth="1"/>
    <col min="45" max="45" width="16.25390625" style="1" customWidth="1"/>
    <col min="46" max="16384" width="9.125" style="1" customWidth="1"/>
  </cols>
  <sheetData>
    <row r="1" spans="2:45" s="6" customFormat="1" ht="15.75">
      <c r="B1" s="157" t="s">
        <v>83</v>
      </c>
      <c r="C1" s="157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78"/>
      <c r="AM1" s="78"/>
      <c r="AN1" s="136"/>
      <c r="AO1" s="136"/>
      <c r="AP1" s="136"/>
      <c r="AQ1" s="136"/>
      <c r="AR1" s="136"/>
      <c r="AS1" s="78"/>
    </row>
    <row r="2" spans="2:45" s="6" customFormat="1" ht="15">
      <c r="B2" s="160" t="s">
        <v>285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</row>
    <row r="3" spans="2:44" s="6" customFormat="1" ht="14.25">
      <c r="B3" s="7"/>
      <c r="C3" s="64" t="s">
        <v>286</v>
      </c>
      <c r="D3" s="7"/>
      <c r="E3" s="7"/>
      <c r="H3" s="34"/>
      <c r="I3" s="7"/>
      <c r="N3" s="87"/>
      <c r="R3" s="11"/>
      <c r="V3" s="11"/>
      <c r="Z3" s="102"/>
      <c r="AB3" s="7"/>
      <c r="AD3" s="7"/>
      <c r="AF3" s="7"/>
      <c r="AH3" s="7"/>
      <c r="AJ3" s="34"/>
      <c r="AL3" s="7"/>
      <c r="AN3" s="137"/>
      <c r="AO3" s="138"/>
      <c r="AP3" s="137"/>
      <c r="AQ3" s="138"/>
      <c r="AR3" s="137"/>
    </row>
    <row r="4" spans="1:45" s="11" customFormat="1" ht="126.75" customHeight="1">
      <c r="A4" s="8" t="s">
        <v>107</v>
      </c>
      <c r="B4" s="9" t="s">
        <v>0</v>
      </c>
      <c r="C4" s="65" t="s">
        <v>82</v>
      </c>
      <c r="D4" s="10" t="s">
        <v>105</v>
      </c>
      <c r="E4" s="10" t="s">
        <v>229</v>
      </c>
      <c r="F4" s="10" t="s">
        <v>228</v>
      </c>
      <c r="G4" s="10" t="s">
        <v>230</v>
      </c>
      <c r="H4" s="37" t="s">
        <v>238</v>
      </c>
      <c r="I4" s="10" t="s">
        <v>239</v>
      </c>
      <c r="J4" s="37" t="s">
        <v>242</v>
      </c>
      <c r="K4" s="10" t="s">
        <v>231</v>
      </c>
      <c r="L4" s="37" t="s">
        <v>240</v>
      </c>
      <c r="M4" s="85" t="s">
        <v>258</v>
      </c>
      <c r="N4" s="88" t="s">
        <v>245</v>
      </c>
      <c r="O4" s="53" t="s">
        <v>241</v>
      </c>
      <c r="P4" s="37" t="s">
        <v>244</v>
      </c>
      <c r="Q4" s="85" t="s">
        <v>261</v>
      </c>
      <c r="R4" s="88" t="s">
        <v>252</v>
      </c>
      <c r="S4" s="86" t="s">
        <v>260</v>
      </c>
      <c r="T4" s="37" t="s">
        <v>253</v>
      </c>
      <c r="U4" s="86" t="s">
        <v>259</v>
      </c>
      <c r="V4" s="88" t="s">
        <v>264</v>
      </c>
      <c r="W4" s="86" t="s">
        <v>260</v>
      </c>
      <c r="X4" s="37" t="s">
        <v>263</v>
      </c>
      <c r="Y4" s="86" t="s">
        <v>270</v>
      </c>
      <c r="Z4" s="108">
        <v>2017</v>
      </c>
      <c r="AA4" s="86" t="s">
        <v>277</v>
      </c>
      <c r="AB4" s="37" t="s">
        <v>271</v>
      </c>
      <c r="AC4" s="86" t="s">
        <v>276</v>
      </c>
      <c r="AD4" s="108">
        <v>2018</v>
      </c>
      <c r="AE4" s="86" t="s">
        <v>275</v>
      </c>
      <c r="AF4" s="37" t="s">
        <v>272</v>
      </c>
      <c r="AG4" s="86" t="s">
        <v>274</v>
      </c>
      <c r="AH4" s="108">
        <v>2019</v>
      </c>
      <c r="AI4" s="86" t="s">
        <v>273</v>
      </c>
      <c r="AJ4" s="37" t="s">
        <v>278</v>
      </c>
      <c r="AK4" s="86" t="s">
        <v>279</v>
      </c>
      <c r="AL4" s="108">
        <v>2020</v>
      </c>
      <c r="AM4" s="86" t="s">
        <v>273</v>
      </c>
      <c r="AN4" s="139" t="s">
        <v>282</v>
      </c>
      <c r="AO4" s="85" t="s">
        <v>280</v>
      </c>
      <c r="AP4" s="139">
        <v>2021</v>
      </c>
      <c r="AQ4" s="85" t="s">
        <v>281</v>
      </c>
      <c r="AR4" s="139" t="s">
        <v>283</v>
      </c>
      <c r="AS4" s="86" t="s">
        <v>284</v>
      </c>
    </row>
    <row r="5" spans="1:45" s="11" customFormat="1" ht="20.25" customHeight="1">
      <c r="A5" s="12" t="s">
        <v>108</v>
      </c>
      <c r="B5" s="57" t="s">
        <v>71</v>
      </c>
      <c r="C5" s="57"/>
      <c r="D5" s="10"/>
      <c r="E5" s="10"/>
      <c r="F5" s="10"/>
      <c r="G5" s="13"/>
      <c r="H5" s="10"/>
      <c r="I5" s="10"/>
      <c r="J5" s="60"/>
      <c r="K5" s="13"/>
      <c r="L5" s="40"/>
      <c r="M5" s="40"/>
      <c r="N5" s="89"/>
      <c r="O5" s="41"/>
      <c r="P5" s="38"/>
      <c r="Q5" s="40"/>
      <c r="R5" s="89"/>
      <c r="S5" s="79"/>
      <c r="T5" s="38"/>
      <c r="U5" s="13"/>
      <c r="V5" s="89"/>
      <c r="W5" s="79"/>
      <c r="X5" s="79"/>
      <c r="Y5" s="13"/>
      <c r="Z5" s="40"/>
      <c r="AA5" s="79"/>
      <c r="AB5" s="79"/>
      <c r="AC5" s="13"/>
      <c r="AD5" s="79"/>
      <c r="AE5" s="13"/>
      <c r="AF5" s="79"/>
      <c r="AG5" s="13"/>
      <c r="AH5" s="79"/>
      <c r="AI5" s="13"/>
      <c r="AJ5" s="79"/>
      <c r="AK5" s="13"/>
      <c r="AL5" s="79"/>
      <c r="AM5" s="13"/>
      <c r="AN5" s="40"/>
      <c r="AO5" s="41"/>
      <c r="AP5" s="40"/>
      <c r="AQ5" s="41"/>
      <c r="AR5" s="40"/>
      <c r="AS5" s="13"/>
    </row>
    <row r="6" spans="1:45" s="11" customFormat="1" ht="33.75" customHeight="1">
      <c r="A6" s="80" t="s">
        <v>110</v>
      </c>
      <c r="B6" s="14" t="s">
        <v>232</v>
      </c>
      <c r="C6" s="66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9">
        <v>33.1</v>
      </c>
      <c r="I6" s="15">
        <f>H6/D6*100</f>
        <v>97.92899408284025</v>
      </c>
      <c r="J6" s="43">
        <v>32.851</v>
      </c>
      <c r="K6" s="17">
        <f>J6/F6*100</f>
        <v>99.2477341389728</v>
      </c>
      <c r="L6" s="43">
        <v>32.6</v>
      </c>
      <c r="M6" s="62">
        <f>L6/H6*100</f>
        <v>98.48942598187311</v>
      </c>
      <c r="N6" s="89">
        <v>32.3</v>
      </c>
      <c r="O6" s="61">
        <f>N6/J6*100</f>
        <v>98.32272990167726</v>
      </c>
      <c r="P6" s="43">
        <v>32</v>
      </c>
      <c r="Q6" s="62">
        <f>P6/L6*100</f>
        <v>98.15950920245399</v>
      </c>
      <c r="R6" s="89">
        <v>31.85</v>
      </c>
      <c r="S6" s="17">
        <f>R6/N6*100</f>
        <v>98.60681114551085</v>
      </c>
      <c r="T6" s="43">
        <v>31.828</v>
      </c>
      <c r="U6" s="17">
        <f>T6/P6*100</f>
        <v>99.46249999999999</v>
      </c>
      <c r="V6" s="89">
        <v>31.281</v>
      </c>
      <c r="W6" s="17">
        <f>V6/R6*100</f>
        <v>98.21350078492935</v>
      </c>
      <c r="X6" s="43">
        <v>31.52</v>
      </c>
      <c r="Y6" s="17">
        <f>X6/T6*100</f>
        <v>99.03229860500188</v>
      </c>
      <c r="Z6" s="109">
        <v>30.981</v>
      </c>
      <c r="AA6" s="17">
        <f>Z6/V6*100</f>
        <v>99.04095137623479</v>
      </c>
      <c r="AB6" s="43">
        <v>30.897</v>
      </c>
      <c r="AC6" s="17">
        <f>AB6/X6*100</f>
        <v>98.0234771573604</v>
      </c>
      <c r="AD6" s="110">
        <v>30.88</v>
      </c>
      <c r="AE6" s="17">
        <f>AD6/Z6*100</f>
        <v>99.67399373809754</v>
      </c>
      <c r="AF6" s="43">
        <v>30.762</v>
      </c>
      <c r="AG6" s="17">
        <f>AF6/AB6*100</f>
        <v>99.56306437518207</v>
      </c>
      <c r="AH6" s="123">
        <v>30.82</v>
      </c>
      <c r="AI6" s="17">
        <f>AH6/AD6*100</f>
        <v>99.80569948186529</v>
      </c>
      <c r="AJ6" s="43">
        <v>30.704</v>
      </c>
      <c r="AK6" s="17">
        <f>AJ6/AF6*100</f>
        <v>99.81145569208763</v>
      </c>
      <c r="AL6" s="109">
        <v>30.665</v>
      </c>
      <c r="AM6" s="17">
        <f>AL6/AH6*100</f>
        <v>99.49707981829981</v>
      </c>
      <c r="AN6" s="140">
        <v>2.6</v>
      </c>
      <c r="AO6" s="62"/>
      <c r="AP6" s="40"/>
      <c r="AQ6" s="62"/>
      <c r="AR6" s="62">
        <v>2.588</v>
      </c>
      <c r="AS6" s="17">
        <f>AR6/AN6*100</f>
        <v>99.53846153846155</v>
      </c>
    </row>
    <row r="7" spans="1:45" s="11" customFormat="1" ht="18.75" customHeight="1">
      <c r="A7" s="80" t="s">
        <v>111</v>
      </c>
      <c r="B7" s="16" t="s">
        <v>233</v>
      </c>
      <c r="C7" s="66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9">
        <v>-0.002</v>
      </c>
      <c r="I7" s="15" t="s">
        <v>90</v>
      </c>
      <c r="J7" s="42">
        <v>0.03</v>
      </c>
      <c r="K7" s="17">
        <f>J7/F7*100</f>
        <v>50</v>
      </c>
      <c r="L7" s="46">
        <v>0.01</v>
      </c>
      <c r="M7" s="62">
        <f>-L7/H7*10</f>
        <v>50</v>
      </c>
      <c r="N7" s="92">
        <v>0.025</v>
      </c>
      <c r="O7" s="61">
        <f aca="true" t="shared" si="0" ref="O7:O74">N7/J7*100</f>
        <v>83.33333333333334</v>
      </c>
      <c r="P7" s="46">
        <v>-0.034</v>
      </c>
      <c r="Q7" s="62">
        <f>-P7/L7*10</f>
        <v>34</v>
      </c>
      <c r="R7" s="92">
        <v>-0.005</v>
      </c>
      <c r="S7" s="17" t="s">
        <v>90</v>
      </c>
      <c r="T7" s="46">
        <f>11/1000</f>
        <v>0.011</v>
      </c>
      <c r="U7" s="17" t="s">
        <v>90</v>
      </c>
      <c r="V7" s="90">
        <v>0.037</v>
      </c>
      <c r="W7" s="17" t="s">
        <v>90</v>
      </c>
      <c r="X7" s="46">
        <v>-0.015</v>
      </c>
      <c r="Y7" s="17" t="s">
        <v>90</v>
      </c>
      <c r="Z7" s="118">
        <v>-0.02</v>
      </c>
      <c r="AA7" s="17" t="s">
        <v>90</v>
      </c>
      <c r="AB7" s="46">
        <v>-0.048</v>
      </c>
      <c r="AC7" s="17" t="s">
        <v>90</v>
      </c>
      <c r="AD7" s="111">
        <v>-0.053</v>
      </c>
      <c r="AE7" s="17" t="s">
        <v>90</v>
      </c>
      <c r="AF7" s="46">
        <v>-0.042</v>
      </c>
      <c r="AG7" s="17" t="s">
        <v>90</v>
      </c>
      <c r="AH7" s="128">
        <v>-0.044</v>
      </c>
      <c r="AI7" s="17" t="s">
        <v>90</v>
      </c>
      <c r="AJ7" s="46">
        <v>-0.056</v>
      </c>
      <c r="AK7" s="17" t="s">
        <v>90</v>
      </c>
      <c r="AL7" s="118">
        <v>-0.098</v>
      </c>
      <c r="AM7" s="17" t="s">
        <v>90</v>
      </c>
      <c r="AN7" s="140">
        <v>-0.019</v>
      </c>
      <c r="AO7" s="62"/>
      <c r="AP7" s="60"/>
      <c r="AQ7" s="62"/>
      <c r="AR7" s="141">
        <v>0.003</v>
      </c>
      <c r="AS7" s="17" t="s">
        <v>90</v>
      </c>
    </row>
    <row r="8" spans="1:45" s="11" customFormat="1" ht="20.25" customHeight="1">
      <c r="A8" s="80" t="s">
        <v>112</v>
      </c>
      <c r="B8" s="16" t="s">
        <v>68</v>
      </c>
      <c r="C8" s="66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9">
        <v>0.014</v>
      </c>
      <c r="I8" s="15">
        <f aca="true" t="shared" si="1" ref="I8:I28">H8/D8*100</f>
        <v>175</v>
      </c>
      <c r="J8" s="42">
        <v>-0.028</v>
      </c>
      <c r="K8" s="17" t="s">
        <v>90</v>
      </c>
      <c r="L8" s="46">
        <v>0.013</v>
      </c>
      <c r="M8" s="62">
        <f>-L8/H8*10</f>
        <v>-9.285714285714285</v>
      </c>
      <c r="N8" s="92">
        <v>-0.044</v>
      </c>
      <c r="O8" s="61" t="s">
        <v>90</v>
      </c>
      <c r="P8" s="46">
        <v>-0.024</v>
      </c>
      <c r="Q8" s="62">
        <f>-P8/L8*10</f>
        <v>18.461538461538463</v>
      </c>
      <c r="R8" s="92">
        <v>-0.477</v>
      </c>
      <c r="S8" s="17" t="s">
        <v>90</v>
      </c>
      <c r="T8" s="46">
        <f>192/1000</f>
        <v>0.192</v>
      </c>
      <c r="U8" s="17" t="s">
        <v>90</v>
      </c>
      <c r="V8" s="91">
        <v>-0.388</v>
      </c>
      <c r="W8" s="17" t="s">
        <v>90</v>
      </c>
      <c r="X8" s="46">
        <v>0.279</v>
      </c>
      <c r="Y8" s="17" t="s">
        <v>90</v>
      </c>
      <c r="Z8" s="118">
        <v>-0.256</v>
      </c>
      <c r="AA8" s="17" t="s">
        <v>90</v>
      </c>
      <c r="AB8" s="46">
        <v>-0.066</v>
      </c>
      <c r="AC8" s="17" t="s">
        <v>90</v>
      </c>
      <c r="AD8" s="111">
        <v>-0.12</v>
      </c>
      <c r="AE8" s="17" t="s">
        <v>90</v>
      </c>
      <c r="AF8" s="46">
        <v>0.009</v>
      </c>
      <c r="AG8" s="17" t="s">
        <v>90</v>
      </c>
      <c r="AH8" s="128">
        <v>0.085</v>
      </c>
      <c r="AI8" s="17" t="s">
        <v>90</v>
      </c>
      <c r="AJ8" s="46" t="s">
        <v>265</v>
      </c>
      <c r="AK8" s="17" t="s">
        <v>90</v>
      </c>
      <c r="AL8" s="118" t="s">
        <v>265</v>
      </c>
      <c r="AM8" s="17" t="s">
        <v>90</v>
      </c>
      <c r="AN8" s="140">
        <v>0.003</v>
      </c>
      <c r="AO8" s="62"/>
      <c r="AP8" s="60"/>
      <c r="AQ8" s="62"/>
      <c r="AR8" s="141">
        <v>-0.025</v>
      </c>
      <c r="AS8" s="17" t="s">
        <v>90</v>
      </c>
    </row>
    <row r="9" spans="1:45" s="11" customFormat="1" ht="20.25" customHeight="1">
      <c r="A9" s="81" t="s">
        <v>109</v>
      </c>
      <c r="B9" s="55" t="s">
        <v>72</v>
      </c>
      <c r="C9" s="55"/>
      <c r="D9" s="10"/>
      <c r="E9" s="10"/>
      <c r="F9" s="10"/>
      <c r="G9" s="31"/>
      <c r="H9" s="39"/>
      <c r="I9" s="15"/>
      <c r="J9" s="42"/>
      <c r="K9" s="17"/>
      <c r="L9" s="38"/>
      <c r="M9" s="62"/>
      <c r="N9" s="89"/>
      <c r="O9" s="61"/>
      <c r="P9" s="38"/>
      <c r="Q9" s="62"/>
      <c r="R9" s="90"/>
      <c r="S9" s="17"/>
      <c r="T9" s="38"/>
      <c r="U9" s="17"/>
      <c r="V9" s="90"/>
      <c r="W9" s="17"/>
      <c r="X9" s="38"/>
      <c r="Y9" s="17"/>
      <c r="Z9" s="110"/>
      <c r="AA9" s="17"/>
      <c r="AB9" s="38"/>
      <c r="AC9" s="17"/>
      <c r="AD9" s="109"/>
      <c r="AE9" s="17"/>
      <c r="AF9" s="38"/>
      <c r="AG9" s="17"/>
      <c r="AH9" s="128"/>
      <c r="AI9" s="17"/>
      <c r="AJ9" s="38"/>
      <c r="AK9" s="17"/>
      <c r="AL9" s="118"/>
      <c r="AM9" s="17"/>
      <c r="AN9" s="40"/>
      <c r="AO9" s="62"/>
      <c r="AP9" s="60"/>
      <c r="AQ9" s="62"/>
      <c r="AR9" s="40"/>
      <c r="AS9" s="17"/>
    </row>
    <row r="10" spans="1:45" s="11" customFormat="1" ht="45" customHeight="1">
      <c r="A10" s="80" t="s">
        <v>113</v>
      </c>
      <c r="B10" s="14" t="s">
        <v>56</v>
      </c>
      <c r="C10" s="65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54">
        <v>11</v>
      </c>
      <c r="I10" s="15">
        <f t="shared" si="1"/>
        <v>92.43697478991596</v>
      </c>
      <c r="J10" s="38">
        <v>11.315</v>
      </c>
      <c r="K10" s="17">
        <f aca="true" t="shared" si="2" ref="K10:K17">J10/F10*100</f>
        <v>101.02678571428572</v>
      </c>
      <c r="L10" s="38">
        <v>11</v>
      </c>
      <c r="M10" s="62">
        <f aca="true" t="shared" si="3" ref="M10:M17">L10/H10*100</f>
        <v>100</v>
      </c>
      <c r="N10" s="89">
        <v>11.25</v>
      </c>
      <c r="O10" s="61">
        <f t="shared" si="0"/>
        <v>99.42554131683606</v>
      </c>
      <c r="P10" s="38">
        <v>11.4</v>
      </c>
      <c r="Q10" s="62">
        <f aca="true" t="shared" si="4" ref="Q10:Q17">P10/L10*100</f>
        <v>103.63636363636364</v>
      </c>
      <c r="R10" s="90">
        <v>13.585</v>
      </c>
      <c r="S10" s="17">
        <f>R10/N10*100</f>
        <v>120.75555555555557</v>
      </c>
      <c r="T10" s="38">
        <v>12.718</v>
      </c>
      <c r="U10" s="17">
        <f>T10/P10*100</f>
        <v>111.56140350877193</v>
      </c>
      <c r="V10" s="90">
        <v>10.886</v>
      </c>
      <c r="W10" s="17">
        <f aca="true" t="shared" si="5" ref="W10:W17">V10/R10*100</f>
        <v>80.13249907986749</v>
      </c>
      <c r="X10" s="38"/>
      <c r="Y10" s="17">
        <f aca="true" t="shared" si="6" ref="Y10:Y17">X10/T10*100</f>
        <v>0</v>
      </c>
      <c r="Z10" s="110">
        <v>12.605</v>
      </c>
      <c r="AA10" s="17">
        <f aca="true" t="shared" si="7" ref="AA10:AA17">Z10/V10*100</f>
        <v>115.79092412272645</v>
      </c>
      <c r="AB10" s="38"/>
      <c r="AC10" s="17" t="s">
        <v>90</v>
      </c>
      <c r="AD10" s="110">
        <v>12.8</v>
      </c>
      <c r="AE10" s="17">
        <f>AD10/Z10*100</f>
        <v>101.54700515668387</v>
      </c>
      <c r="AF10" s="38" t="s">
        <v>90</v>
      </c>
      <c r="AG10" s="17" t="s">
        <v>90</v>
      </c>
      <c r="AH10" s="124">
        <v>12.027</v>
      </c>
      <c r="AI10" s="17">
        <f>AH10/AD10*100</f>
        <v>93.96093749999999</v>
      </c>
      <c r="AJ10" s="38" t="s">
        <v>90</v>
      </c>
      <c r="AK10" s="17" t="s">
        <v>90</v>
      </c>
      <c r="AL10" s="110">
        <v>13.6</v>
      </c>
      <c r="AM10" s="17">
        <f aca="true" t="shared" si="8" ref="AM10:AM17">AL10/AH10*100</f>
        <v>113.07890579529392</v>
      </c>
      <c r="AN10" s="140">
        <v>1.254</v>
      </c>
      <c r="AO10" s="62" t="s">
        <v>90</v>
      </c>
      <c r="AP10" s="62">
        <v>12.4</v>
      </c>
      <c r="AQ10" s="62">
        <f aca="true" t="shared" si="9" ref="AQ10:AQ17">AP10/AL10*100</f>
        <v>91.1764705882353</v>
      </c>
      <c r="AR10" s="62"/>
      <c r="AS10" s="17" t="s">
        <v>90</v>
      </c>
    </row>
    <row r="11" spans="1:45" s="11" customFormat="1" ht="62.25" customHeight="1">
      <c r="A11" s="80" t="s">
        <v>114</v>
      </c>
      <c r="B11" s="14" t="s">
        <v>57</v>
      </c>
      <c r="C11" s="65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54">
        <v>9.078</v>
      </c>
      <c r="I11" s="15">
        <f t="shared" si="1"/>
        <v>100.86666666666666</v>
      </c>
      <c r="J11" s="38">
        <v>9.191</v>
      </c>
      <c r="K11" s="17">
        <f t="shared" si="2"/>
        <v>100.33842794759826</v>
      </c>
      <c r="L11" s="38">
        <v>9.11</v>
      </c>
      <c r="M11" s="62">
        <f t="shared" si="3"/>
        <v>100.35250055078211</v>
      </c>
      <c r="N11" s="89">
        <v>9.3</v>
      </c>
      <c r="O11" s="61">
        <f t="shared" si="0"/>
        <v>101.18594277010118</v>
      </c>
      <c r="P11" s="38">
        <v>9.45</v>
      </c>
      <c r="Q11" s="62">
        <f t="shared" si="4"/>
        <v>103.73216245883646</v>
      </c>
      <c r="R11" s="90">
        <v>9.307</v>
      </c>
      <c r="S11" s="17">
        <f aca="true" t="shared" si="10" ref="S11:S75">R11/N11*100</f>
        <v>100.0752688172043</v>
      </c>
      <c r="T11" s="38">
        <f>9016/1000</f>
        <v>9.016</v>
      </c>
      <c r="U11" s="17">
        <f aca="true" t="shared" si="11" ref="U11:U77">T11/P11*100</f>
        <v>95.40740740740742</v>
      </c>
      <c r="V11" s="90">
        <v>8.936</v>
      </c>
      <c r="W11" s="17">
        <f t="shared" si="5"/>
        <v>96.01375308907274</v>
      </c>
      <c r="X11" s="38">
        <v>8.63</v>
      </c>
      <c r="Y11" s="17">
        <f t="shared" si="6"/>
        <v>95.71872227151731</v>
      </c>
      <c r="Z11" s="110">
        <v>9.3</v>
      </c>
      <c r="AA11" s="17">
        <f t="shared" si="7"/>
        <v>104.07341092211281</v>
      </c>
      <c r="AB11" s="43">
        <v>9.6</v>
      </c>
      <c r="AC11" s="17">
        <f>AB11/X11*100</f>
        <v>111.23986095017379</v>
      </c>
      <c r="AD11" s="110">
        <v>9.6</v>
      </c>
      <c r="AE11" s="17">
        <f>AD11/Z11*100</f>
        <v>103.2258064516129</v>
      </c>
      <c r="AF11" s="43">
        <v>10.138</v>
      </c>
      <c r="AG11" s="17">
        <f>AF11/AB11*100</f>
        <v>105.60416666666667</v>
      </c>
      <c r="AH11" s="124">
        <v>10.187</v>
      </c>
      <c r="AI11" s="17">
        <f>AH11/AD11*100</f>
        <v>106.11458333333333</v>
      </c>
      <c r="AJ11" s="43">
        <v>10.698</v>
      </c>
      <c r="AK11" s="17">
        <f aca="true" t="shared" si="12" ref="AK11:AK17">AJ11/AF11*100</f>
        <v>105.5237719471296</v>
      </c>
      <c r="AL11" s="110">
        <v>10.591</v>
      </c>
      <c r="AM11" s="17">
        <f t="shared" si="8"/>
        <v>103.96583881417494</v>
      </c>
      <c r="AN11" s="140">
        <v>0.321</v>
      </c>
      <c r="AO11" s="62">
        <f aca="true" t="shared" si="13" ref="AO11:AO17">AN11/AJ11*100</f>
        <v>3.0005608524957936</v>
      </c>
      <c r="AP11" s="62">
        <v>10.201</v>
      </c>
      <c r="AQ11" s="62">
        <f t="shared" si="9"/>
        <v>96.31762817486546</v>
      </c>
      <c r="AR11" s="62"/>
      <c r="AS11" s="17">
        <f aca="true" t="shared" si="14" ref="AS11:AS17">AR11/AN11*100</f>
        <v>0</v>
      </c>
    </row>
    <row r="12" spans="1:45" s="11" customFormat="1" ht="60.75" customHeight="1">
      <c r="A12" s="80" t="s">
        <v>115</v>
      </c>
      <c r="B12" s="14" t="s">
        <v>92</v>
      </c>
      <c r="C12" s="65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76">
        <v>1.482</v>
      </c>
      <c r="I12" s="15">
        <f>H12/D12*100</f>
        <v>113.91237509607994</v>
      </c>
      <c r="J12" s="42">
        <v>2.982</v>
      </c>
      <c r="K12" s="17">
        <f t="shared" si="2"/>
        <v>103.57763112191734</v>
      </c>
      <c r="L12" s="46">
        <v>1.312</v>
      </c>
      <c r="M12" s="62">
        <f t="shared" si="3"/>
        <v>88.52901484480432</v>
      </c>
      <c r="N12" s="92">
        <v>2.676</v>
      </c>
      <c r="O12" s="61">
        <f t="shared" si="0"/>
        <v>89.738430583501</v>
      </c>
      <c r="P12" s="46">
        <v>1.259</v>
      </c>
      <c r="Q12" s="62">
        <f t="shared" si="4"/>
        <v>95.96036585365853</v>
      </c>
      <c r="R12" s="92">
        <v>2.66</v>
      </c>
      <c r="S12" s="17">
        <f t="shared" si="10"/>
        <v>99.40209267563527</v>
      </c>
      <c r="T12" s="46">
        <f>1592/1000</f>
        <v>1.592</v>
      </c>
      <c r="U12" s="17">
        <f t="shared" si="11"/>
        <v>126.44956314535347</v>
      </c>
      <c r="V12" s="92">
        <v>3.109</v>
      </c>
      <c r="W12" s="17">
        <f t="shared" si="5"/>
        <v>116.87969924812029</v>
      </c>
      <c r="X12" s="46">
        <v>1.401</v>
      </c>
      <c r="Y12" s="17">
        <f t="shared" si="6"/>
        <v>88.00251256281408</v>
      </c>
      <c r="Z12" s="111">
        <v>2.977</v>
      </c>
      <c r="AA12" s="17">
        <f t="shared" si="7"/>
        <v>95.75426182052107</v>
      </c>
      <c r="AB12" s="46">
        <v>1.305</v>
      </c>
      <c r="AC12" s="17">
        <f aca="true" t="shared" si="15" ref="AC12:AC17">AB12/X12*100</f>
        <v>93.14775160599571</v>
      </c>
      <c r="AD12" s="111">
        <v>2.917</v>
      </c>
      <c r="AE12" s="17">
        <f>AD12/Z12*100</f>
        <v>97.98454820288882</v>
      </c>
      <c r="AF12" s="46">
        <v>1.403</v>
      </c>
      <c r="AG12" s="17">
        <f aca="true" t="shared" si="16" ref="AG12:AG17">AF12/AB12*100</f>
        <v>107.50957854406131</v>
      </c>
      <c r="AH12" s="129">
        <v>2.943</v>
      </c>
      <c r="AI12" s="17">
        <f>AH12/AD12*100</f>
        <v>100.89132670551936</v>
      </c>
      <c r="AJ12" s="46">
        <v>1.247</v>
      </c>
      <c r="AK12" s="17">
        <f t="shared" si="12"/>
        <v>88.88096935138988</v>
      </c>
      <c r="AL12" s="111">
        <v>2.879</v>
      </c>
      <c r="AM12" s="17">
        <f t="shared" si="8"/>
        <v>97.82534828406388</v>
      </c>
      <c r="AN12" s="140">
        <v>0.015</v>
      </c>
      <c r="AO12" s="62">
        <f t="shared" si="13"/>
        <v>1.2028869286287087</v>
      </c>
      <c r="AP12" s="141">
        <v>3.453</v>
      </c>
      <c r="AQ12" s="62">
        <f t="shared" si="9"/>
        <v>119.93747829107329</v>
      </c>
      <c r="AR12" s="141">
        <v>0.019</v>
      </c>
      <c r="AS12" s="17">
        <f t="shared" si="14"/>
        <v>126.66666666666666</v>
      </c>
    </row>
    <row r="13" spans="1:45" s="11" customFormat="1" ht="30">
      <c r="A13" s="80" t="s">
        <v>116</v>
      </c>
      <c r="B13" s="14" t="s">
        <v>91</v>
      </c>
      <c r="C13" s="65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76">
        <v>0.357</v>
      </c>
      <c r="I13" s="15">
        <f t="shared" si="1"/>
        <v>77.4403470715835</v>
      </c>
      <c r="J13" s="42">
        <v>0.355</v>
      </c>
      <c r="K13" s="17">
        <f t="shared" si="2"/>
        <v>91.49484536082474</v>
      </c>
      <c r="L13" s="46">
        <v>0.271</v>
      </c>
      <c r="M13" s="62">
        <f t="shared" si="3"/>
        <v>75.91036414565828</v>
      </c>
      <c r="N13" s="89">
        <v>0.298</v>
      </c>
      <c r="O13" s="61">
        <f t="shared" si="0"/>
        <v>83.94366197183099</v>
      </c>
      <c r="P13" s="46">
        <v>0.246</v>
      </c>
      <c r="Q13" s="62">
        <f t="shared" si="4"/>
        <v>90.77490774907749</v>
      </c>
      <c r="R13" s="92">
        <v>0.293</v>
      </c>
      <c r="S13" s="17">
        <f t="shared" si="10"/>
        <v>98.3221476510067</v>
      </c>
      <c r="T13" s="46">
        <f>287/1000</f>
        <v>0.287</v>
      </c>
      <c r="U13" s="17">
        <f t="shared" si="11"/>
        <v>116.66666666666666</v>
      </c>
      <c r="V13" s="92">
        <v>0.289</v>
      </c>
      <c r="W13" s="17">
        <f t="shared" si="5"/>
        <v>98.63481228668942</v>
      </c>
      <c r="X13" s="46">
        <v>0.282</v>
      </c>
      <c r="Y13" s="17">
        <f t="shared" si="6"/>
        <v>98.25783972125436</v>
      </c>
      <c r="Z13" s="118">
        <v>0.287</v>
      </c>
      <c r="AA13" s="17">
        <f t="shared" si="7"/>
        <v>99.30795847750865</v>
      </c>
      <c r="AB13" s="46">
        <v>0.278</v>
      </c>
      <c r="AC13" s="17">
        <f t="shared" si="15"/>
        <v>98.58156028368796</v>
      </c>
      <c r="AD13" s="111">
        <v>0.332</v>
      </c>
      <c r="AE13" s="17">
        <f>AD13/Z13*100</f>
        <v>115.6794425087108</v>
      </c>
      <c r="AF13" s="46">
        <v>0.395</v>
      </c>
      <c r="AG13" s="17">
        <f t="shared" si="16"/>
        <v>142.0863309352518</v>
      </c>
      <c r="AH13" s="128">
        <v>0.383</v>
      </c>
      <c r="AI13" s="17">
        <f aca="true" t="shared" si="17" ref="AI13:AI33">AH13/AD13*100</f>
        <v>115.36144578313252</v>
      </c>
      <c r="AJ13" s="46">
        <v>0.744</v>
      </c>
      <c r="AK13" s="17">
        <f t="shared" si="12"/>
        <v>188.35443037974682</v>
      </c>
      <c r="AL13" s="118">
        <v>1.093</v>
      </c>
      <c r="AM13" s="17">
        <f t="shared" si="8"/>
        <v>285.37859007832895</v>
      </c>
      <c r="AN13" s="141">
        <v>0.002</v>
      </c>
      <c r="AO13" s="62">
        <f t="shared" si="13"/>
        <v>0.2688172043010753</v>
      </c>
      <c r="AP13" s="60">
        <v>0.373</v>
      </c>
      <c r="AQ13" s="62">
        <f t="shared" si="9"/>
        <v>34.12625800548948</v>
      </c>
      <c r="AR13" s="141">
        <v>0.018</v>
      </c>
      <c r="AS13" s="17">
        <f t="shared" si="14"/>
        <v>900</v>
      </c>
    </row>
    <row r="14" spans="1:45" s="11" customFormat="1" ht="30" customHeight="1">
      <c r="A14" s="80" t="s">
        <v>117</v>
      </c>
      <c r="B14" s="14" t="s">
        <v>257</v>
      </c>
      <c r="C14" s="65" t="s">
        <v>6</v>
      </c>
      <c r="D14" s="10">
        <v>2.16</v>
      </c>
      <c r="E14" s="10" t="s">
        <v>90</v>
      </c>
      <c r="F14" s="10">
        <v>1.83</v>
      </c>
      <c r="G14" s="17" t="e">
        <f>F14/#REF!*100</f>
        <v>#REF!</v>
      </c>
      <c r="H14" s="76">
        <v>1.68</v>
      </c>
      <c r="I14" s="10" t="s">
        <v>90</v>
      </c>
      <c r="J14" s="42">
        <v>1.67</v>
      </c>
      <c r="K14" s="17">
        <f t="shared" si="2"/>
        <v>91.25683060109289</v>
      </c>
      <c r="L14" s="38">
        <v>1.28</v>
      </c>
      <c r="M14" s="62">
        <f t="shared" si="3"/>
        <v>76.1904761904762</v>
      </c>
      <c r="N14" s="89">
        <v>1.4</v>
      </c>
      <c r="O14" s="61">
        <f t="shared" si="0"/>
        <v>83.8323353293413</v>
      </c>
      <c r="P14" s="38">
        <v>1.16</v>
      </c>
      <c r="Q14" s="62">
        <f t="shared" si="4"/>
        <v>90.62499999999999</v>
      </c>
      <c r="R14" s="89">
        <v>1.38</v>
      </c>
      <c r="S14" s="17">
        <f t="shared" si="10"/>
        <v>98.57142857142857</v>
      </c>
      <c r="T14" s="38">
        <v>1.35</v>
      </c>
      <c r="U14" s="17">
        <f t="shared" si="11"/>
        <v>116.3793103448276</v>
      </c>
      <c r="V14" s="89">
        <v>1.55</v>
      </c>
      <c r="W14" s="17">
        <f t="shared" si="5"/>
        <v>112.31884057971016</v>
      </c>
      <c r="X14" s="38">
        <v>1.51</v>
      </c>
      <c r="Y14" s="17">
        <f t="shared" si="6"/>
        <v>111.85185185185185</v>
      </c>
      <c r="Z14" s="118">
        <v>1.54</v>
      </c>
      <c r="AA14" s="17">
        <f t="shared" si="7"/>
        <v>99.35483870967742</v>
      </c>
      <c r="AB14" s="38">
        <v>1.6</v>
      </c>
      <c r="AC14" s="17">
        <f>AB14/X14*100</f>
        <v>105.96026490066225</v>
      </c>
      <c r="AD14" s="109">
        <v>1.91</v>
      </c>
      <c r="AE14" s="17">
        <f aca="true" t="shared" si="18" ref="AE14:AE29">AD14/Z14*100</f>
        <v>124.02597402597402</v>
      </c>
      <c r="AF14" s="38">
        <v>2.21</v>
      </c>
      <c r="AG14" s="17">
        <f t="shared" si="16"/>
        <v>138.125</v>
      </c>
      <c r="AH14" s="128">
        <v>2.15</v>
      </c>
      <c r="AI14" s="17">
        <f t="shared" si="17"/>
        <v>112.565445026178</v>
      </c>
      <c r="AJ14" s="38">
        <v>4.28</v>
      </c>
      <c r="AK14" s="17">
        <f t="shared" si="12"/>
        <v>193.66515837104075</v>
      </c>
      <c r="AL14" s="118">
        <v>6.28</v>
      </c>
      <c r="AM14" s="17">
        <f t="shared" si="8"/>
        <v>292.093023255814</v>
      </c>
      <c r="AN14" s="140">
        <v>1.26</v>
      </c>
      <c r="AO14" s="62">
        <f t="shared" si="13"/>
        <v>29.439252336448597</v>
      </c>
      <c r="AP14" s="60">
        <v>2.14</v>
      </c>
      <c r="AQ14" s="62">
        <f t="shared" si="9"/>
        <v>34.07643312101911</v>
      </c>
      <c r="AR14" s="40">
        <v>1.2</v>
      </c>
      <c r="AS14" s="17">
        <f t="shared" si="14"/>
        <v>95.23809523809523</v>
      </c>
    </row>
    <row r="15" spans="1:45" s="11" customFormat="1" ht="20.25" customHeight="1">
      <c r="A15" s="80" t="s">
        <v>206</v>
      </c>
      <c r="B15" s="14" t="s">
        <v>207</v>
      </c>
      <c r="C15" s="65" t="s">
        <v>62</v>
      </c>
      <c r="D15" s="31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42">
        <f>H16+H17</f>
        <v>0.999</v>
      </c>
      <c r="I15" s="15">
        <f t="shared" si="1"/>
        <v>93.0167597765363</v>
      </c>
      <c r="J15" s="42">
        <f>J16+J17</f>
        <v>1.937</v>
      </c>
      <c r="K15" s="17">
        <f t="shared" si="2"/>
        <v>74.44273635664874</v>
      </c>
      <c r="L15" s="46">
        <f>L16+L17</f>
        <v>1.6460000000000001</v>
      </c>
      <c r="M15" s="62">
        <f>L15/H15*100</f>
        <v>164.76476476476478</v>
      </c>
      <c r="N15" s="92">
        <f>N16+N17</f>
        <v>2.496</v>
      </c>
      <c r="O15" s="61">
        <f t="shared" si="0"/>
        <v>128.85906040268455</v>
      </c>
      <c r="P15" s="46">
        <f>P16+P17</f>
        <v>1.2169999999999999</v>
      </c>
      <c r="Q15" s="62">
        <f t="shared" si="4"/>
        <v>73.93681652490885</v>
      </c>
      <c r="R15" s="92">
        <f>SUM(R16:R17)</f>
        <v>2.224</v>
      </c>
      <c r="S15" s="17">
        <f t="shared" si="10"/>
        <v>89.1025641025641</v>
      </c>
      <c r="T15" s="46">
        <v>1.231</v>
      </c>
      <c r="U15" s="17">
        <f t="shared" si="11"/>
        <v>101.15036976170914</v>
      </c>
      <c r="V15" s="92">
        <v>2.65</v>
      </c>
      <c r="W15" s="17">
        <f t="shared" si="5"/>
        <v>119.1546762589928</v>
      </c>
      <c r="X15" s="46">
        <f>SUM(X16:X17)</f>
        <v>0.972</v>
      </c>
      <c r="Y15" s="17">
        <f t="shared" si="6"/>
        <v>78.96019496344434</v>
      </c>
      <c r="Z15" s="111">
        <f>Z16+Z17</f>
        <v>2.303</v>
      </c>
      <c r="AA15" s="17">
        <f t="shared" si="7"/>
        <v>86.9056603773585</v>
      </c>
      <c r="AB15" s="46">
        <f>AB16+AB17</f>
        <v>0.909</v>
      </c>
      <c r="AC15" s="17">
        <f t="shared" si="15"/>
        <v>93.51851851851852</v>
      </c>
      <c r="AD15" s="111">
        <f>AD16+AD17</f>
        <v>2.221</v>
      </c>
      <c r="AE15" s="17">
        <f t="shared" si="18"/>
        <v>96.43942683456362</v>
      </c>
      <c r="AF15" s="46">
        <f>AF16+AF17</f>
        <v>0.932</v>
      </c>
      <c r="AG15" s="17">
        <f t="shared" si="16"/>
        <v>102.53025302530254</v>
      </c>
      <c r="AH15" s="129">
        <f>AH16+AH17</f>
        <v>2.055</v>
      </c>
      <c r="AI15" s="17">
        <f t="shared" si="17"/>
        <v>92.5258892390815</v>
      </c>
      <c r="AJ15" s="46">
        <f>AJ16+AJ17</f>
        <v>0.49</v>
      </c>
      <c r="AK15" s="17">
        <f t="shared" si="12"/>
        <v>52.57510729613733</v>
      </c>
      <c r="AL15" s="111">
        <f>AL16+AL17</f>
        <v>1.2249999999999999</v>
      </c>
      <c r="AM15" s="17">
        <f t="shared" si="8"/>
        <v>59.61070559610705</v>
      </c>
      <c r="AN15" s="141">
        <v>0.005</v>
      </c>
      <c r="AO15" s="62">
        <f t="shared" si="13"/>
        <v>1.0204081632653061</v>
      </c>
      <c r="AP15" s="141">
        <f>AP16+AP17</f>
        <v>2.1679999999999997</v>
      </c>
      <c r="AQ15" s="62">
        <f t="shared" si="9"/>
        <v>176.9795918367347</v>
      </c>
      <c r="AR15" s="141">
        <f>AR16+AR17</f>
        <v>0</v>
      </c>
      <c r="AS15" s="17">
        <f t="shared" si="14"/>
        <v>0</v>
      </c>
    </row>
    <row r="16" spans="1:45" s="11" customFormat="1" ht="16.5" customHeight="1">
      <c r="A16" s="80" t="s">
        <v>208</v>
      </c>
      <c r="B16" s="14" t="s">
        <v>209</v>
      </c>
      <c r="C16" s="65"/>
      <c r="D16" s="74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42">
        <v>0.076</v>
      </c>
      <c r="I16" s="15">
        <f t="shared" si="1"/>
        <v>69.0909090909091</v>
      </c>
      <c r="J16" s="42">
        <v>0.276</v>
      </c>
      <c r="K16" s="17">
        <f t="shared" si="2"/>
        <v>129.5774647887324</v>
      </c>
      <c r="L16" s="46">
        <v>0.165</v>
      </c>
      <c r="M16" s="62">
        <f t="shared" si="3"/>
        <v>217.10526315789474</v>
      </c>
      <c r="N16" s="92">
        <v>0.271</v>
      </c>
      <c r="O16" s="61">
        <f t="shared" si="0"/>
        <v>98.18840579710145</v>
      </c>
      <c r="P16" s="46">
        <v>0.075</v>
      </c>
      <c r="Q16" s="62">
        <f t="shared" si="4"/>
        <v>45.45454545454545</v>
      </c>
      <c r="R16" s="92">
        <v>0.192</v>
      </c>
      <c r="S16" s="17">
        <f t="shared" si="10"/>
        <v>70.84870848708486</v>
      </c>
      <c r="T16" s="46">
        <f>80/1000</f>
        <v>0.08</v>
      </c>
      <c r="U16" s="17">
        <f t="shared" si="11"/>
        <v>106.66666666666667</v>
      </c>
      <c r="V16" s="89">
        <v>0.14</v>
      </c>
      <c r="W16" s="17">
        <f t="shared" si="5"/>
        <v>72.91666666666667</v>
      </c>
      <c r="X16" s="46">
        <v>0.065</v>
      </c>
      <c r="Y16" s="17">
        <f t="shared" si="6"/>
        <v>81.25</v>
      </c>
      <c r="Z16" s="109">
        <v>0.139</v>
      </c>
      <c r="AA16" s="17">
        <f t="shared" si="7"/>
        <v>99.28571428571429</v>
      </c>
      <c r="AB16" s="46">
        <v>0.034</v>
      </c>
      <c r="AC16" s="17">
        <f t="shared" si="15"/>
        <v>52.307692307692314</v>
      </c>
      <c r="AD16" s="109">
        <v>0.073</v>
      </c>
      <c r="AE16" s="17">
        <f t="shared" si="18"/>
        <v>52.51798561151079</v>
      </c>
      <c r="AF16" s="46">
        <v>0.022</v>
      </c>
      <c r="AG16" s="17">
        <f t="shared" si="16"/>
        <v>64.70588235294117</v>
      </c>
      <c r="AH16" s="129">
        <v>0.085</v>
      </c>
      <c r="AI16" s="17">
        <f t="shared" si="17"/>
        <v>116.43835616438358</v>
      </c>
      <c r="AJ16" s="46">
        <v>0.044</v>
      </c>
      <c r="AK16" s="17">
        <f t="shared" si="12"/>
        <v>200</v>
      </c>
      <c r="AL16" s="111">
        <v>0.095</v>
      </c>
      <c r="AM16" s="17">
        <f t="shared" si="8"/>
        <v>111.76470588235294</v>
      </c>
      <c r="AN16" s="141"/>
      <c r="AO16" s="62">
        <f t="shared" si="13"/>
        <v>0</v>
      </c>
      <c r="AP16" s="141">
        <v>0.11</v>
      </c>
      <c r="AQ16" s="62">
        <f t="shared" si="9"/>
        <v>115.78947368421053</v>
      </c>
      <c r="AR16" s="141"/>
      <c r="AS16" s="17" t="e">
        <f t="shared" si="14"/>
        <v>#DIV/0!</v>
      </c>
    </row>
    <row r="17" spans="1:45" s="11" customFormat="1" ht="17.25" customHeight="1">
      <c r="A17" s="80" t="s">
        <v>210</v>
      </c>
      <c r="B17" s="14" t="s">
        <v>211</v>
      </c>
      <c r="C17" s="65"/>
      <c r="D17" s="31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42">
        <v>0.923</v>
      </c>
      <c r="I17" s="15">
        <f t="shared" si="1"/>
        <v>95.74688796680498</v>
      </c>
      <c r="J17" s="42">
        <v>1.661</v>
      </c>
      <c r="K17" s="17">
        <f t="shared" si="2"/>
        <v>69.52699874424447</v>
      </c>
      <c r="L17" s="46">
        <v>1.481</v>
      </c>
      <c r="M17" s="62">
        <f t="shared" si="3"/>
        <v>160.45503791982665</v>
      </c>
      <c r="N17" s="92">
        <v>2.225</v>
      </c>
      <c r="O17" s="61">
        <f t="shared" si="0"/>
        <v>133.95544852498494</v>
      </c>
      <c r="P17" s="46">
        <v>1.142</v>
      </c>
      <c r="Q17" s="62">
        <f t="shared" si="4"/>
        <v>77.11006076975015</v>
      </c>
      <c r="R17" s="92">
        <v>2.032</v>
      </c>
      <c r="S17" s="17">
        <f t="shared" si="10"/>
        <v>91.32584269662921</v>
      </c>
      <c r="T17" s="46">
        <f>1151/1000</f>
        <v>1.151</v>
      </c>
      <c r="U17" s="17">
        <f t="shared" si="11"/>
        <v>100.78809106830124</v>
      </c>
      <c r="V17" s="89">
        <v>2.51</v>
      </c>
      <c r="W17" s="17">
        <f t="shared" si="5"/>
        <v>123.52362204724407</v>
      </c>
      <c r="X17" s="46">
        <v>0.907</v>
      </c>
      <c r="Y17" s="17">
        <f t="shared" si="6"/>
        <v>78.8010425716768</v>
      </c>
      <c r="Z17" s="111">
        <v>2.164</v>
      </c>
      <c r="AA17" s="17">
        <f t="shared" si="7"/>
        <v>86.21513944223109</v>
      </c>
      <c r="AB17" s="46">
        <v>0.875</v>
      </c>
      <c r="AC17" s="17">
        <f t="shared" si="15"/>
        <v>96.47188533627342</v>
      </c>
      <c r="AD17" s="111">
        <v>2.148</v>
      </c>
      <c r="AE17" s="17">
        <f t="shared" si="18"/>
        <v>99.26062846580407</v>
      </c>
      <c r="AF17" s="46">
        <v>0.91</v>
      </c>
      <c r="AG17" s="17">
        <f t="shared" si="16"/>
        <v>104</v>
      </c>
      <c r="AH17" s="129">
        <v>1.97</v>
      </c>
      <c r="AI17" s="17">
        <f t="shared" si="17"/>
        <v>91.71322160148975</v>
      </c>
      <c r="AJ17" s="46">
        <v>0.446</v>
      </c>
      <c r="AK17" s="17">
        <f t="shared" si="12"/>
        <v>49.01098901098901</v>
      </c>
      <c r="AL17" s="111">
        <v>1.13</v>
      </c>
      <c r="AM17" s="17">
        <f t="shared" si="8"/>
        <v>57.36040609137055</v>
      </c>
      <c r="AN17" s="141"/>
      <c r="AO17" s="62">
        <f t="shared" si="13"/>
        <v>0</v>
      </c>
      <c r="AP17" s="141">
        <v>2.058</v>
      </c>
      <c r="AQ17" s="62">
        <f t="shared" si="9"/>
        <v>182.12389380530973</v>
      </c>
      <c r="AR17" s="141"/>
      <c r="AS17" s="17" t="e">
        <f t="shared" si="14"/>
        <v>#DIV/0!</v>
      </c>
    </row>
    <row r="18" spans="1:45" s="11" customFormat="1" ht="72" customHeight="1">
      <c r="A18" s="81" t="s">
        <v>118</v>
      </c>
      <c r="B18" s="55" t="s">
        <v>75</v>
      </c>
      <c r="C18" s="55"/>
      <c r="D18" s="10"/>
      <c r="E18" s="10"/>
      <c r="F18" s="10"/>
      <c r="G18" s="17"/>
      <c r="H18" s="39"/>
      <c r="I18" s="15"/>
      <c r="J18" s="42"/>
      <c r="K18" s="17"/>
      <c r="L18" s="38"/>
      <c r="M18" s="62"/>
      <c r="N18" s="89"/>
      <c r="O18" s="61"/>
      <c r="P18" s="38"/>
      <c r="Q18" s="40"/>
      <c r="R18" s="90"/>
      <c r="S18" s="17"/>
      <c r="T18" s="38"/>
      <c r="U18" s="17"/>
      <c r="V18" s="90"/>
      <c r="W18" s="17"/>
      <c r="X18" s="38"/>
      <c r="Y18" s="17"/>
      <c r="Z18" s="110"/>
      <c r="AA18" s="17"/>
      <c r="AB18" s="38"/>
      <c r="AC18" s="17"/>
      <c r="AD18" s="109"/>
      <c r="AE18" s="17"/>
      <c r="AF18" s="38"/>
      <c r="AG18" s="17"/>
      <c r="AH18" s="123"/>
      <c r="AI18" s="17"/>
      <c r="AJ18" s="38"/>
      <c r="AK18" s="17"/>
      <c r="AL18" s="118"/>
      <c r="AM18" s="17"/>
      <c r="AN18" s="40"/>
      <c r="AO18" s="62"/>
      <c r="AP18" s="60"/>
      <c r="AQ18" s="62"/>
      <c r="AR18" s="40"/>
      <c r="AS18" s="17"/>
    </row>
    <row r="19" spans="1:45" s="11" customFormat="1" ht="21" customHeight="1">
      <c r="A19" s="80"/>
      <c r="B19" s="16" t="s">
        <v>2</v>
      </c>
      <c r="C19" s="66" t="s">
        <v>3</v>
      </c>
      <c r="D19" s="10">
        <f>D22+D25+D28</f>
        <v>8267.1</v>
      </c>
      <c r="E19" s="10" t="s">
        <v>90</v>
      </c>
      <c r="F19" s="10">
        <f>F22+F25+F28</f>
        <v>17567.3</v>
      </c>
      <c r="G19" s="17">
        <v>118</v>
      </c>
      <c r="H19" s="39">
        <f>H22+H25+H28</f>
        <v>8505.8</v>
      </c>
      <c r="I19" s="15">
        <f>H19/D19*100</f>
        <v>102.88734864704672</v>
      </c>
      <c r="J19" s="42">
        <f>J22+J25+J28</f>
        <v>19693.399999999998</v>
      </c>
      <c r="K19" s="17">
        <f>J19/F19*100</f>
        <v>112.10259971651875</v>
      </c>
      <c r="L19" s="43">
        <f>L22+L25+L28</f>
        <v>14893.800000000001</v>
      </c>
      <c r="M19" s="62">
        <f>L19/H19*100</f>
        <v>175.1016953137859</v>
      </c>
      <c r="N19" s="95">
        <f>N22+N25+N28</f>
        <v>23398.5</v>
      </c>
      <c r="O19" s="61">
        <f t="shared" si="0"/>
        <v>118.81391735302185</v>
      </c>
      <c r="P19" s="38">
        <f>P22+P25+P28</f>
        <v>19736.600000000002</v>
      </c>
      <c r="Q19" s="62">
        <f>P19/L19*100</f>
        <v>132.51554338046705</v>
      </c>
      <c r="R19" s="90">
        <f>R22+R25+R28</f>
        <v>36745.5</v>
      </c>
      <c r="S19" s="17">
        <f t="shared" si="10"/>
        <v>157.04211808449259</v>
      </c>
      <c r="T19" s="43">
        <f>T22+T25+T28+T31</f>
        <v>16772.100000000002</v>
      </c>
      <c r="U19" s="17">
        <f t="shared" si="11"/>
        <v>84.97968241743766</v>
      </c>
      <c r="V19" s="90">
        <v>33199.027</v>
      </c>
      <c r="W19" s="17">
        <f>V19/R19*100</f>
        <v>90.34855152331579</v>
      </c>
      <c r="X19" s="43">
        <f>X22+X25+X28+X31</f>
        <v>17036.699999999997</v>
      </c>
      <c r="Y19" s="17">
        <f aca="true" t="shared" si="19" ref="Y19:Y30">X19/T19*100</f>
        <v>101.57761997603158</v>
      </c>
      <c r="Z19" s="110">
        <f>Z22+Z25+Z28+Z31</f>
        <v>34120.423800000004</v>
      </c>
      <c r="AA19" s="17">
        <f>Z19/V19*100</f>
        <v>102.77537290475411</v>
      </c>
      <c r="AB19" s="43">
        <f>AB22+AB25+AB28+AB31</f>
        <v>30817.147600000004</v>
      </c>
      <c r="AC19" s="17">
        <f>AB19/X19*100</f>
        <v>180.88683606567005</v>
      </c>
      <c r="AD19" s="110">
        <f>AD22+AD25+AD28+AD31</f>
        <v>81101.468</v>
      </c>
      <c r="AE19" s="17">
        <f t="shared" si="18"/>
        <v>237.69185422603098</v>
      </c>
      <c r="AF19" s="43">
        <f>AF22+AF28+AF31</f>
        <v>53153.1</v>
      </c>
      <c r="AG19" s="17">
        <f>AF19/AB19*100</f>
        <v>172.47897401120923</v>
      </c>
      <c r="AH19" s="124">
        <f>AH22+AH25+AH28+AH31</f>
        <v>111575.005</v>
      </c>
      <c r="AI19" s="17">
        <f t="shared" si="17"/>
        <v>137.57458126405308</v>
      </c>
      <c r="AJ19" s="43">
        <f>AJ22+AJ25+AJ28+AJ31</f>
        <v>47124.1</v>
      </c>
      <c r="AK19" s="17">
        <f>AJ19/AF19*100</f>
        <v>88.6572937420395</v>
      </c>
      <c r="AL19" s="110">
        <f>AL22+AL25+AL28+AL31</f>
        <v>96440.914</v>
      </c>
      <c r="AM19" s="17">
        <f>AL19/AH19*100</f>
        <v>86.43594862487346</v>
      </c>
      <c r="AN19" s="62">
        <v>0</v>
      </c>
      <c r="AO19" s="62">
        <f>AN19/AJ19*100</f>
        <v>0</v>
      </c>
      <c r="AP19" s="62">
        <f>AP22+AP25+AP28+AP31</f>
        <v>223020.0975</v>
      </c>
      <c r="AQ19" s="62">
        <f>AP19/AL19*100</f>
        <v>231.25050173207606</v>
      </c>
      <c r="AR19" s="62">
        <f>AR22+AR25+AR28+AR31</f>
        <v>8.08</v>
      </c>
      <c r="AS19" s="17" t="e">
        <f>AR19/AN19*100</f>
        <v>#DIV/0!</v>
      </c>
    </row>
    <row r="20" spans="1:45" s="11" customFormat="1" ht="45" customHeight="1">
      <c r="A20" s="80" t="s">
        <v>119</v>
      </c>
      <c r="B20" s="16" t="s">
        <v>59</v>
      </c>
      <c r="C20" s="66" t="s">
        <v>60</v>
      </c>
      <c r="D20" s="15" t="e">
        <f>D19/#REF!/D21*100*100</f>
        <v>#REF!</v>
      </c>
      <c r="E20" s="10" t="s">
        <v>90</v>
      </c>
      <c r="F20" s="10">
        <v>110.6</v>
      </c>
      <c r="G20" s="17">
        <v>97.3</v>
      </c>
      <c r="H20" s="54">
        <f>H19/D19/H21*100*100</f>
        <v>98.58257615494735</v>
      </c>
      <c r="I20" s="15" t="s">
        <v>90</v>
      </c>
      <c r="J20" s="43">
        <v>105.5</v>
      </c>
      <c r="K20" s="17" t="s">
        <v>90</v>
      </c>
      <c r="L20" s="43">
        <f>L19/H19/L21*100*100</f>
        <v>163.49364641810078</v>
      </c>
      <c r="M20" s="62" t="s">
        <v>90</v>
      </c>
      <c r="N20" s="90">
        <f>N19/J19/N21*100*100</f>
        <v>108.01265213911077</v>
      </c>
      <c r="O20" s="61" t="s">
        <v>90</v>
      </c>
      <c r="P20" s="43">
        <f>P19/L19/P21*100*100</f>
        <v>113.84496853992015</v>
      </c>
      <c r="Q20" s="62" t="s">
        <v>90</v>
      </c>
      <c r="R20" s="90">
        <f>R19/N19/R21*100*100</f>
        <v>134.91590900729605</v>
      </c>
      <c r="S20" s="17">
        <f t="shared" si="10"/>
        <v>124.90750512591455</v>
      </c>
      <c r="T20" s="43">
        <f>T19/P19/T21*100*100</f>
        <v>83.50443735745594</v>
      </c>
      <c r="U20" s="17">
        <f t="shared" si="11"/>
        <v>73.34925594728836</v>
      </c>
      <c r="V20" s="90">
        <v>90.16821509312952</v>
      </c>
      <c r="W20" s="17">
        <f>V20/R20*100</f>
        <v>66.8329004018743</v>
      </c>
      <c r="X20" s="43">
        <f>X19/T19/X21*100*100</f>
        <v>92.51149360294315</v>
      </c>
      <c r="Y20" s="17">
        <f>X20/T20*100</f>
        <v>110.78632050046737</v>
      </c>
      <c r="Z20" s="110">
        <f>Z19/V19/Z21*100*100</f>
        <v>93.60234326480338</v>
      </c>
      <c r="AA20" s="17">
        <f>Z20/V20*100</f>
        <v>103.80857951787883</v>
      </c>
      <c r="AB20" s="43">
        <f>AB19/X19/AB21*100*100</f>
        <v>157.15624332377936</v>
      </c>
      <c r="AC20" s="17">
        <f aca="true" t="shared" si="20" ref="AC20:AC29">AB20/X20*100</f>
        <v>169.8775332698548</v>
      </c>
      <c r="AD20" s="110">
        <f>AD19/Z19/AD21*100*100</f>
        <v>206.50899585232926</v>
      </c>
      <c r="AE20" s="17">
        <f t="shared" si="18"/>
        <v>220.62374578391712</v>
      </c>
      <c r="AF20" s="43">
        <f>AF19/AB19/AF21*100*100</f>
        <v>176.17872728417694</v>
      </c>
      <c r="AG20" s="17">
        <f>AF20/AB20*100</f>
        <v>112.10418597319529</v>
      </c>
      <c r="AH20" s="124">
        <f>AH19/AD19/AH21*100*100</f>
        <v>140.5256192686957</v>
      </c>
      <c r="AI20" s="17">
        <f t="shared" si="17"/>
        <v>68.04818293203215</v>
      </c>
      <c r="AJ20" s="43">
        <f>AJ19/AF19/AJ21*100*100</f>
        <v>90.46662626738724</v>
      </c>
      <c r="AK20" s="17">
        <f>AJ20/AB20*100</f>
        <v>57.56476761855678</v>
      </c>
      <c r="AL20" s="110">
        <f>AL19/AJ19/AL21*100*100</f>
        <v>208.82965598996557</v>
      </c>
      <c r="AM20" s="17">
        <f>AL20/AH20*100</f>
        <v>148.60610974477711</v>
      </c>
      <c r="AN20" s="62"/>
      <c r="AO20" s="62" t="e">
        <f>AS19/AO19/AO21*100*100</f>
        <v>#DIV/0!</v>
      </c>
      <c r="AP20" s="62" t="e">
        <f>#REF!/AP19/AP21*100*100</f>
        <v>#REF!</v>
      </c>
      <c r="AQ20" s="62" t="e">
        <f>#REF!/AQ19/AQ21*100*100</f>
        <v>#REF!</v>
      </c>
      <c r="AR20" s="62" t="e">
        <f>AR19/AN19/AR21*100*100</f>
        <v>#DIV/0!</v>
      </c>
      <c r="AS20" s="17"/>
    </row>
    <row r="21" spans="1:45" s="21" customFormat="1" ht="15.75" customHeight="1">
      <c r="A21" s="82"/>
      <c r="B21" s="18" t="s">
        <v>205</v>
      </c>
      <c r="C21" s="67"/>
      <c r="D21" s="19">
        <f>(D24+D27+D30)/3</f>
        <v>106.66666666666667</v>
      </c>
      <c r="E21" s="20"/>
      <c r="F21" s="19">
        <f>(F24+F27+F30)/3</f>
        <v>106.66666666666667</v>
      </c>
      <c r="G21" s="19">
        <f>(G24+G27+G30)/3</f>
        <v>0</v>
      </c>
      <c r="H21" s="44">
        <f>(H24+H27+H30)/3</f>
        <v>104.36666666666667</v>
      </c>
      <c r="I21" s="15"/>
      <c r="J21" s="44">
        <v>106.3</v>
      </c>
      <c r="K21" s="17">
        <f>J21/F21*100</f>
        <v>99.65624999999999</v>
      </c>
      <c r="L21" s="75">
        <v>107.1</v>
      </c>
      <c r="M21" s="62">
        <f>L21/H21*100</f>
        <v>102.6189715745768</v>
      </c>
      <c r="N21" s="93">
        <v>110</v>
      </c>
      <c r="O21" s="61">
        <f t="shared" si="0"/>
        <v>103.48071495766698</v>
      </c>
      <c r="P21" s="75">
        <v>116.4</v>
      </c>
      <c r="Q21" s="62">
        <f>P21/L21*100</f>
        <v>108.68347338935575</v>
      </c>
      <c r="R21" s="93">
        <v>116.4</v>
      </c>
      <c r="S21" s="17"/>
      <c r="T21" s="75">
        <f>(T24+T27+T30)/3</f>
        <v>101.76666666666667</v>
      </c>
      <c r="U21" s="17">
        <f t="shared" si="11"/>
        <v>87.42840778923254</v>
      </c>
      <c r="V21" s="93">
        <v>100.2</v>
      </c>
      <c r="W21" s="17"/>
      <c r="X21" s="75">
        <v>109.8</v>
      </c>
      <c r="Y21" s="17">
        <f t="shared" si="19"/>
        <v>107.89387487716999</v>
      </c>
      <c r="Z21" s="119">
        <v>109.8</v>
      </c>
      <c r="AA21" s="17"/>
      <c r="AB21" s="75">
        <v>115.1</v>
      </c>
      <c r="AC21" s="17">
        <f t="shared" si="20"/>
        <v>104.82695810564661</v>
      </c>
      <c r="AD21" s="112">
        <v>115.1</v>
      </c>
      <c r="AE21" s="17">
        <f t="shared" si="18"/>
        <v>104.82695810564661</v>
      </c>
      <c r="AF21" s="75">
        <v>97.9</v>
      </c>
      <c r="AG21" s="17">
        <f>AF21/AB21*100</f>
        <v>85.0564726324935</v>
      </c>
      <c r="AH21" s="125">
        <v>97.9</v>
      </c>
      <c r="AI21" s="17">
        <f t="shared" si="17"/>
        <v>85.0564726324935</v>
      </c>
      <c r="AJ21" s="75">
        <v>98</v>
      </c>
      <c r="AK21" s="17" t="s">
        <v>90</v>
      </c>
      <c r="AL21" s="119">
        <v>98</v>
      </c>
      <c r="AM21" s="17">
        <f>AL21/AH21*100</f>
        <v>100.10214504596526</v>
      </c>
      <c r="AN21" s="142">
        <v>111.3</v>
      </c>
      <c r="AO21" s="62" t="s">
        <v>90</v>
      </c>
      <c r="AP21" s="143">
        <v>111.3</v>
      </c>
      <c r="AQ21" s="62">
        <f>AP21/AL21*100</f>
        <v>113.57142857142857</v>
      </c>
      <c r="AR21" s="142">
        <v>116.5</v>
      </c>
      <c r="AS21" s="17" t="s">
        <v>90</v>
      </c>
    </row>
    <row r="22" spans="1:45" s="11" customFormat="1" ht="15">
      <c r="A22" s="80" t="s">
        <v>120</v>
      </c>
      <c r="B22" s="16" t="s">
        <v>4</v>
      </c>
      <c r="C22" s="66"/>
      <c r="D22" s="10">
        <v>7710.1</v>
      </c>
      <c r="E22" s="10" t="s">
        <v>90</v>
      </c>
      <c r="F22" s="10">
        <v>16291.3</v>
      </c>
      <c r="G22" s="31">
        <v>119.9</v>
      </c>
      <c r="H22" s="39">
        <v>7884.1</v>
      </c>
      <c r="I22" s="15">
        <f t="shared" si="1"/>
        <v>102.2567800677034</v>
      </c>
      <c r="J22" s="42">
        <v>18176.1</v>
      </c>
      <c r="K22" s="17">
        <f>J22/F22*100</f>
        <v>111.56936524402595</v>
      </c>
      <c r="L22" s="43">
        <v>14153.5</v>
      </c>
      <c r="M22" s="62">
        <f>L22/H22*100</f>
        <v>179.51953932598522</v>
      </c>
      <c r="N22" s="89">
        <v>21904.6</v>
      </c>
      <c r="O22" s="61">
        <f t="shared" si="0"/>
        <v>120.51320140184087</v>
      </c>
      <c r="P22" s="101">
        <v>19076.9</v>
      </c>
      <c r="Q22" s="62">
        <f>P22/L22*100</f>
        <v>134.7857420426043</v>
      </c>
      <c r="R22" s="90">
        <v>35345.2</v>
      </c>
      <c r="S22" s="17">
        <f t="shared" si="10"/>
        <v>161.35971439788904</v>
      </c>
      <c r="T22" s="100">
        <v>16117</v>
      </c>
      <c r="U22" s="17">
        <f t="shared" si="11"/>
        <v>84.48437639239079</v>
      </c>
      <c r="V22" s="90">
        <v>31805.9</v>
      </c>
      <c r="W22" s="17">
        <f>V22/R22*100</f>
        <v>89.98647624005524</v>
      </c>
      <c r="X22" s="100">
        <v>16471.6</v>
      </c>
      <c r="Y22" s="17">
        <f t="shared" si="19"/>
        <v>102.20016132034498</v>
      </c>
      <c r="Z22" s="110">
        <v>32947.012</v>
      </c>
      <c r="AA22" s="17">
        <f>Z22/V22*100</f>
        <v>103.58773686643043</v>
      </c>
      <c r="AB22" s="100">
        <f>25050.268/5*6</f>
        <v>30060.321600000003</v>
      </c>
      <c r="AC22" s="17">
        <f t="shared" si="20"/>
        <v>182.49788484421674</v>
      </c>
      <c r="AD22" s="113">
        <v>79792.238</v>
      </c>
      <c r="AE22" s="17">
        <f t="shared" si="18"/>
        <v>242.183533972671</v>
      </c>
      <c r="AF22" s="100">
        <v>52605.7</v>
      </c>
      <c r="AG22" s="17">
        <f>AF22/AB22*100</f>
        <v>175.0004564156093</v>
      </c>
      <c r="AH22" s="124">
        <v>110179.787</v>
      </c>
      <c r="AI22" s="17">
        <f t="shared" si="17"/>
        <v>138.08333963511586</v>
      </c>
      <c r="AJ22" s="100">
        <v>46549.9</v>
      </c>
      <c r="AK22" s="17">
        <f>AJ22/AF22*100</f>
        <v>88.48831970679984</v>
      </c>
      <c r="AL22" s="110">
        <v>95304.752</v>
      </c>
      <c r="AM22" s="17">
        <f>AL22/AH22*100</f>
        <v>86.49930681024097</v>
      </c>
      <c r="AN22" s="144"/>
      <c r="AO22" s="62">
        <f>AN22/AJ22*100</f>
        <v>0</v>
      </c>
      <c r="AP22" s="62">
        <v>222230.1228</v>
      </c>
      <c r="AQ22" s="62">
        <f>AP22/AL22*100</f>
        <v>233.17842829075306</v>
      </c>
      <c r="AR22" s="144"/>
      <c r="AS22" s="17" t="e">
        <f>AR22/AN22*100</f>
        <v>#DIV/0!</v>
      </c>
    </row>
    <row r="23" spans="1:45" s="11" customFormat="1" ht="37.5" customHeight="1">
      <c r="A23" s="80" t="s">
        <v>121</v>
      </c>
      <c r="B23" s="16" t="s">
        <v>61</v>
      </c>
      <c r="C23" s="66" t="s">
        <v>60</v>
      </c>
      <c r="D23" s="15" t="e">
        <f>D22/#REF!/D24*100*100</f>
        <v>#REF!</v>
      </c>
      <c r="E23" s="10" t="s">
        <v>90</v>
      </c>
      <c r="F23" s="10">
        <v>107.8</v>
      </c>
      <c r="G23" s="31">
        <v>93.9</v>
      </c>
      <c r="H23" s="54">
        <f>H22/D22/H24*100*100</f>
        <v>104.02520861414384</v>
      </c>
      <c r="I23" s="15" t="s">
        <v>90</v>
      </c>
      <c r="J23" s="43">
        <f>J22/F22/J24*100*100</f>
        <v>105.35350825687058</v>
      </c>
      <c r="K23" s="17" t="s">
        <v>90</v>
      </c>
      <c r="L23" s="43">
        <f>L22/H22/L24*100*100</f>
        <v>171.62479859080804</v>
      </c>
      <c r="M23" s="62" t="s">
        <v>90</v>
      </c>
      <c r="N23" s="90">
        <f>N22/J22/N24*100*100</f>
        <v>105.34370751909165</v>
      </c>
      <c r="O23" s="61">
        <f t="shared" si="0"/>
        <v>99.99069728389583</v>
      </c>
      <c r="P23" s="47">
        <f>P22/L22/P24*100*100</f>
        <v>116.90003646366375</v>
      </c>
      <c r="Q23" s="62" t="s">
        <v>90</v>
      </c>
      <c r="R23" s="90">
        <f>R22/N22/R24*100*100</f>
        <v>139.94771413520297</v>
      </c>
      <c r="S23" s="17">
        <f t="shared" si="10"/>
        <v>132.8486697791987</v>
      </c>
      <c r="T23" s="43">
        <f>T22/P22/T24*100*100</f>
        <v>91.83084390477259</v>
      </c>
      <c r="U23" s="17">
        <f t="shared" si="11"/>
        <v>78.55501733168111</v>
      </c>
      <c r="V23" s="90">
        <v>108.94246518166494</v>
      </c>
      <c r="W23" s="17">
        <f>V23/R23*100</f>
        <v>77.84511941110809</v>
      </c>
      <c r="X23" s="43">
        <f>X22/T22/X24*100*100</f>
        <v>88.02770139564598</v>
      </c>
      <c r="Y23" s="17">
        <f t="shared" si="19"/>
        <v>95.85853472818955</v>
      </c>
      <c r="Z23" s="110">
        <f>Z22/V22/Z24*100*100</f>
        <v>89.22285690476352</v>
      </c>
      <c r="AA23" s="17">
        <f>Z23/V23*100</f>
        <v>81.8990618176132</v>
      </c>
      <c r="AB23" s="43">
        <f>AB22/X22/AB24*100*100</f>
        <v>143.13559595624844</v>
      </c>
      <c r="AC23" s="17">
        <f t="shared" si="20"/>
        <v>162.60290077655966</v>
      </c>
      <c r="AD23" s="110">
        <f>AD22/Z22/AD24*100*100</f>
        <v>189.9478697824871</v>
      </c>
      <c r="AE23" s="17">
        <f t="shared" si="18"/>
        <v>212.89149033328698</v>
      </c>
      <c r="AF23" s="43">
        <f>AF22/AB22/AF24*100*100</f>
        <v>175.35115873307547</v>
      </c>
      <c r="AG23" s="17">
        <f>AF23/AB23*100</f>
        <v>122.50702388990243</v>
      </c>
      <c r="AH23" s="124">
        <f>AH22/AD22/AH24*100*100</f>
        <v>138.36005975462513</v>
      </c>
      <c r="AI23" s="17">
        <f t="shared" si="17"/>
        <v>72.84106945398433</v>
      </c>
      <c r="AJ23" s="43">
        <f>AJ22/AF22/AJ24*100*100</f>
        <v>105.4687958364718</v>
      </c>
      <c r="AK23" s="17">
        <f>AJ23/AF23*100</f>
        <v>60.14719069921826</v>
      </c>
      <c r="AL23" s="110">
        <f>AL22/AH22/AL24*100*100</f>
        <v>103.09810108491175</v>
      </c>
      <c r="AM23" s="17">
        <f>AL23/AH23*100</f>
        <v>74.51435137260799</v>
      </c>
      <c r="AN23" s="62"/>
      <c r="AO23" s="62">
        <f>AN23/AJ23*100</f>
        <v>0</v>
      </c>
      <c r="AP23" s="62">
        <f>AP22/AL22/AP24*100*100</f>
        <v>200.66990386467558</v>
      </c>
      <c r="AQ23" s="62">
        <f>AP23/AL23*100</f>
        <v>194.63976712762494</v>
      </c>
      <c r="AR23" s="62" t="e">
        <f>AR22/AN22/AR24*100*100</f>
        <v>#DIV/0!</v>
      </c>
      <c r="AS23" s="17"/>
    </row>
    <row r="24" spans="1:45" s="21" customFormat="1" ht="15" customHeight="1">
      <c r="A24" s="82"/>
      <c r="B24" s="18" t="s">
        <v>205</v>
      </c>
      <c r="C24" s="67"/>
      <c r="D24" s="20">
        <v>111.3</v>
      </c>
      <c r="E24" s="20"/>
      <c r="F24" s="20">
        <v>111.3</v>
      </c>
      <c r="G24" s="32"/>
      <c r="H24" s="77">
        <v>98.3</v>
      </c>
      <c r="I24" s="15"/>
      <c r="J24" s="45">
        <v>105.9</v>
      </c>
      <c r="K24" s="17">
        <f>J24/F24*100</f>
        <v>95.14824797843666</v>
      </c>
      <c r="L24" s="75">
        <v>104.6</v>
      </c>
      <c r="M24" s="62">
        <f>L24/H24*100</f>
        <v>106.4089521871821</v>
      </c>
      <c r="N24" s="93">
        <v>114.4</v>
      </c>
      <c r="O24" s="61">
        <f t="shared" si="0"/>
        <v>108.0264400377715</v>
      </c>
      <c r="P24" s="75">
        <v>115.3</v>
      </c>
      <c r="Q24" s="62">
        <f>P24/L24*100</f>
        <v>110.22944550669216</v>
      </c>
      <c r="R24" s="93">
        <v>115.3</v>
      </c>
      <c r="S24" s="17"/>
      <c r="T24" s="75">
        <v>92</v>
      </c>
      <c r="U24" s="17">
        <f t="shared" si="11"/>
        <v>79.7918473547268</v>
      </c>
      <c r="V24" s="93">
        <v>82.6</v>
      </c>
      <c r="W24" s="17"/>
      <c r="X24" s="75">
        <v>116.1</v>
      </c>
      <c r="Y24" s="17">
        <f t="shared" si="19"/>
        <v>126.19565217391305</v>
      </c>
      <c r="Z24" s="120">
        <v>116.1</v>
      </c>
      <c r="AA24" s="17"/>
      <c r="AB24" s="75">
        <v>127.5</v>
      </c>
      <c r="AC24" s="17"/>
      <c r="AD24" s="112">
        <v>127.5</v>
      </c>
      <c r="AE24" s="17"/>
      <c r="AF24" s="75">
        <v>99.8</v>
      </c>
      <c r="AG24" s="17"/>
      <c r="AH24" s="126">
        <v>99.8</v>
      </c>
      <c r="AI24" s="17"/>
      <c r="AJ24" s="75">
        <v>83.9</v>
      </c>
      <c r="AK24" s="17" t="s">
        <v>90</v>
      </c>
      <c r="AL24" s="120">
        <v>83.9</v>
      </c>
      <c r="AM24" s="17"/>
      <c r="AN24" s="142">
        <v>116.2</v>
      </c>
      <c r="AO24" s="62" t="s">
        <v>90</v>
      </c>
      <c r="AP24" s="145">
        <v>116.2</v>
      </c>
      <c r="AQ24" s="62"/>
      <c r="AR24" s="142">
        <v>116.5</v>
      </c>
      <c r="AS24" s="17" t="s">
        <v>90</v>
      </c>
    </row>
    <row r="25" spans="1:45" s="11" customFormat="1" ht="15">
      <c r="A25" s="80" t="s">
        <v>122</v>
      </c>
      <c r="B25" s="16" t="s">
        <v>5</v>
      </c>
      <c r="C25" s="66" t="s">
        <v>3</v>
      </c>
      <c r="D25" s="10">
        <v>84.4</v>
      </c>
      <c r="E25" s="10" t="s">
        <v>90</v>
      </c>
      <c r="F25" s="10">
        <v>341.3</v>
      </c>
      <c r="G25" s="31">
        <v>139.5</v>
      </c>
      <c r="H25" s="39">
        <v>165.9</v>
      </c>
      <c r="I25" s="15">
        <f t="shared" si="1"/>
        <v>196.56398104265404</v>
      </c>
      <c r="J25" s="42">
        <v>412.7</v>
      </c>
      <c r="K25" s="17">
        <f>J25/F25*100</f>
        <v>120.9200117198945</v>
      </c>
      <c r="L25" s="43">
        <v>237.6</v>
      </c>
      <c r="M25" s="62">
        <f>L25/H25*100</f>
        <v>143.21880650994575</v>
      </c>
      <c r="N25" s="90">
        <v>520</v>
      </c>
      <c r="O25" s="61">
        <f t="shared" si="0"/>
        <v>125.99951538647929</v>
      </c>
      <c r="P25" s="101">
        <v>208.3</v>
      </c>
      <c r="Q25" s="62">
        <f>P25/L25*100</f>
        <v>87.66835016835017</v>
      </c>
      <c r="R25" s="90">
        <v>417.9</v>
      </c>
      <c r="S25" s="17">
        <f t="shared" si="10"/>
        <v>80.36538461538461</v>
      </c>
      <c r="T25" s="99">
        <v>174.7</v>
      </c>
      <c r="U25" s="17">
        <f t="shared" si="11"/>
        <v>83.86941910705713</v>
      </c>
      <c r="V25" s="90">
        <v>406.1</v>
      </c>
      <c r="W25" s="17">
        <f>V25/R25*100</f>
        <v>97.17635798037809</v>
      </c>
      <c r="X25" s="99">
        <v>40.4</v>
      </c>
      <c r="Y25" s="17">
        <f>X25/T25*100</f>
        <v>23.125357756153406</v>
      </c>
      <c r="Z25" s="110">
        <v>169.5475</v>
      </c>
      <c r="AA25" s="17">
        <f>Z25/V25*100</f>
        <v>41.750184683575476</v>
      </c>
      <c r="AB25" s="104">
        <v>103.526</v>
      </c>
      <c r="AC25" s="17">
        <f t="shared" si="20"/>
        <v>256.2524752475248</v>
      </c>
      <c r="AD25" s="114">
        <v>247.633</v>
      </c>
      <c r="AE25" s="17">
        <f t="shared" si="18"/>
        <v>146.05523525855585</v>
      </c>
      <c r="AF25" s="100" t="s">
        <v>265</v>
      </c>
      <c r="AG25" s="17" t="s">
        <v>90</v>
      </c>
      <c r="AH25" s="124">
        <v>451.39</v>
      </c>
      <c r="AI25" s="17">
        <f t="shared" si="17"/>
        <v>182.2818445037616</v>
      </c>
      <c r="AJ25" s="100">
        <v>338.6</v>
      </c>
      <c r="AK25" s="17" t="s">
        <v>90</v>
      </c>
      <c r="AL25" s="110">
        <v>680.63</v>
      </c>
      <c r="AM25" s="17">
        <f>AL25/AH25*100</f>
        <v>150.7853519129799</v>
      </c>
      <c r="AN25" s="144"/>
      <c r="AO25" s="62" t="s">
        <v>90</v>
      </c>
      <c r="AP25" s="62">
        <v>294.9434</v>
      </c>
      <c r="AQ25" s="62">
        <f>AP25/AL25*100</f>
        <v>43.33388184476147</v>
      </c>
      <c r="AR25" s="144"/>
      <c r="AS25" s="17" t="s">
        <v>90</v>
      </c>
    </row>
    <row r="26" spans="1:45" s="11" customFormat="1" ht="39" customHeight="1">
      <c r="A26" s="80" t="s">
        <v>123</v>
      </c>
      <c r="B26" s="16" t="s">
        <v>61</v>
      </c>
      <c r="C26" s="66" t="s">
        <v>60</v>
      </c>
      <c r="D26" s="15" t="e">
        <f>D25/#REF!/D27*100*100</f>
        <v>#REF!</v>
      </c>
      <c r="E26" s="10" t="s">
        <v>90</v>
      </c>
      <c r="F26" s="10">
        <v>135.9</v>
      </c>
      <c r="G26" s="31">
        <v>352.3</v>
      </c>
      <c r="H26" s="54">
        <f>H25/D25/H27*100*100</f>
        <v>189.91688989628406</v>
      </c>
      <c r="I26" s="15" t="s">
        <v>90</v>
      </c>
      <c r="J26" s="43">
        <f>J25/F25/J27*100*100</f>
        <v>114.18320275721861</v>
      </c>
      <c r="K26" s="17" t="s">
        <v>90</v>
      </c>
      <c r="L26" s="43">
        <f>L25/H25/L27*100*100</f>
        <v>131.63493245399425</v>
      </c>
      <c r="M26" s="62" t="s">
        <v>90</v>
      </c>
      <c r="N26" s="90">
        <f>N25/J25/N27*100*100</f>
        <v>115.27860511114298</v>
      </c>
      <c r="O26" s="61">
        <f t="shared" si="0"/>
        <v>100.95933756233258</v>
      </c>
      <c r="P26" s="43">
        <f>P25/L25/P27*100*100</f>
        <v>74.3582274540714</v>
      </c>
      <c r="Q26" s="62" t="s">
        <v>90</v>
      </c>
      <c r="R26" s="90">
        <f>R25/N25/R27*100*100</f>
        <v>68.1640242708945</v>
      </c>
      <c r="S26" s="17">
        <f>R26/N26*100</f>
        <v>59.12981355488805</v>
      </c>
      <c r="T26" s="43">
        <f>T25/P25/T27*100*100</f>
        <v>79.4217983968344</v>
      </c>
      <c r="U26" s="17">
        <f t="shared" si="11"/>
        <v>106.80969828912423</v>
      </c>
      <c r="V26" s="90">
        <v>91.41708182537921</v>
      </c>
      <c r="W26" s="17">
        <f>V26/R26*100</f>
        <v>134.11338723499279</v>
      </c>
      <c r="X26" s="43">
        <f>X25/T25/X27*100*100</f>
        <v>21.392560366469386</v>
      </c>
      <c r="Y26" s="17">
        <f t="shared" si="19"/>
        <v>26.935376431015257</v>
      </c>
      <c r="Z26" s="110">
        <f>Z25/V25/Z27*100*100</f>
        <v>38.621817468617465</v>
      </c>
      <c r="AA26" s="17">
        <f>Z26/V26*100</f>
        <v>42.24792204851946</v>
      </c>
      <c r="AB26" s="43">
        <f>AB25/X25/AB27*100*100</f>
        <v>228.185641360218</v>
      </c>
      <c r="AC26" s="17">
        <f t="shared" si="20"/>
        <v>1066.6588638818346</v>
      </c>
      <c r="AD26" s="110">
        <f>AD25/Z25/AD27*100*100</f>
        <v>130.0580901679037</v>
      </c>
      <c r="AE26" s="17">
        <f t="shared" si="18"/>
        <v>336.74772108687966</v>
      </c>
      <c r="AF26" s="43" t="s">
        <v>90</v>
      </c>
      <c r="AG26" s="17"/>
      <c r="AH26" s="124">
        <f>AH25/AD25/AH27*100*100</f>
        <v>188.30769060305948</v>
      </c>
      <c r="AI26" s="17">
        <f t="shared" si="17"/>
        <v>144.78737182743197</v>
      </c>
      <c r="AJ26" s="43" t="s">
        <v>90</v>
      </c>
      <c r="AK26" s="17"/>
      <c r="AL26" s="110">
        <f>AL25/AH25/AL27*100*100</f>
        <v>151.08752696691374</v>
      </c>
      <c r="AM26" s="17">
        <f>AL26/AH26*100</f>
        <v>80.23439004697718</v>
      </c>
      <c r="AN26" s="62"/>
      <c r="AO26" s="62"/>
      <c r="AP26" s="62">
        <f>AP25/AL25/AP27*100*100</f>
        <v>39.0395331934788</v>
      </c>
      <c r="AQ26" s="62">
        <f>AP26/AL26*100</f>
        <v>25.839017936952512</v>
      </c>
      <c r="AR26" s="62">
        <f>AR24/AN24/AR27*100*100</f>
        <v>89.03923229074634</v>
      </c>
      <c r="AS26" s="17"/>
    </row>
    <row r="27" spans="1:45" s="21" customFormat="1" ht="17.25" customHeight="1">
      <c r="A27" s="82"/>
      <c r="B27" s="18" t="s">
        <v>205</v>
      </c>
      <c r="C27" s="67"/>
      <c r="D27" s="20">
        <v>104.2</v>
      </c>
      <c r="E27" s="20"/>
      <c r="F27" s="20">
        <v>104.2</v>
      </c>
      <c r="G27" s="32"/>
      <c r="H27" s="77">
        <v>103.5</v>
      </c>
      <c r="I27" s="15"/>
      <c r="J27" s="45">
        <v>105.9</v>
      </c>
      <c r="K27" s="17">
        <f>J27/F27*100</f>
        <v>101.63147792706336</v>
      </c>
      <c r="L27" s="51">
        <v>108.8</v>
      </c>
      <c r="M27" s="62">
        <f>L27/H27*100</f>
        <v>105.12077294685992</v>
      </c>
      <c r="N27" s="96">
        <v>109.3</v>
      </c>
      <c r="O27" s="61">
        <f t="shared" si="0"/>
        <v>103.21057601510859</v>
      </c>
      <c r="P27" s="75">
        <v>117.9</v>
      </c>
      <c r="Q27" s="62">
        <f>P27/L27*100</f>
        <v>108.3639705882353</v>
      </c>
      <c r="R27" s="93">
        <v>117.9</v>
      </c>
      <c r="S27" s="17"/>
      <c r="T27" s="75">
        <v>105.6</v>
      </c>
      <c r="U27" s="17">
        <f t="shared" si="11"/>
        <v>89.56743002544528</v>
      </c>
      <c r="V27" s="93">
        <v>106.3</v>
      </c>
      <c r="W27" s="17"/>
      <c r="X27" s="75">
        <v>108.1</v>
      </c>
      <c r="Y27" s="17">
        <f t="shared" si="19"/>
        <v>102.36742424242425</v>
      </c>
      <c r="Z27" s="120">
        <v>108.1</v>
      </c>
      <c r="AA27" s="17"/>
      <c r="AB27" s="75">
        <v>112.3</v>
      </c>
      <c r="AC27" s="17"/>
      <c r="AD27" s="112">
        <v>112.3</v>
      </c>
      <c r="AE27" s="17"/>
      <c r="AF27" s="75">
        <v>96.8</v>
      </c>
      <c r="AG27" s="17"/>
      <c r="AH27" s="126">
        <v>96.8</v>
      </c>
      <c r="AI27" s="17"/>
      <c r="AJ27" s="75">
        <v>99.8</v>
      </c>
      <c r="AK27" s="17"/>
      <c r="AL27" s="120">
        <v>99.8</v>
      </c>
      <c r="AM27" s="17"/>
      <c r="AN27" s="142">
        <v>111</v>
      </c>
      <c r="AO27" s="62"/>
      <c r="AP27" s="145">
        <v>111</v>
      </c>
      <c r="AQ27" s="62"/>
      <c r="AR27" s="142">
        <v>112.6</v>
      </c>
      <c r="AS27" s="17"/>
    </row>
    <row r="28" spans="1:45" s="11" customFormat="1" ht="28.5">
      <c r="A28" s="80" t="s">
        <v>124</v>
      </c>
      <c r="B28" s="16" t="s">
        <v>269</v>
      </c>
      <c r="C28" s="66" t="s">
        <v>3</v>
      </c>
      <c r="D28" s="10">
        <v>472.6</v>
      </c>
      <c r="E28" s="10" t="s">
        <v>90</v>
      </c>
      <c r="F28" s="10">
        <v>934.7</v>
      </c>
      <c r="G28" s="31">
        <v>88.6</v>
      </c>
      <c r="H28" s="39">
        <v>455.8</v>
      </c>
      <c r="I28" s="15">
        <f t="shared" si="1"/>
        <v>96.44519678374947</v>
      </c>
      <c r="J28" s="42">
        <v>1104.6</v>
      </c>
      <c r="K28" s="17">
        <f>J28/F28*100</f>
        <v>118.1769551727827</v>
      </c>
      <c r="L28" s="38">
        <v>502.7</v>
      </c>
      <c r="M28" s="62">
        <f>L28/H28*100</f>
        <v>110.2896007020623</v>
      </c>
      <c r="N28" s="90">
        <v>973.9</v>
      </c>
      <c r="O28" s="61">
        <f t="shared" si="0"/>
        <v>88.16766250226327</v>
      </c>
      <c r="P28" s="101">
        <v>451.4</v>
      </c>
      <c r="Q28" s="62">
        <f>P28/L28*100</f>
        <v>89.79510642530336</v>
      </c>
      <c r="R28" s="90">
        <v>982.4</v>
      </c>
      <c r="S28" s="17">
        <f t="shared" si="10"/>
        <v>100.87277954615463</v>
      </c>
      <c r="T28" s="99">
        <v>443.5</v>
      </c>
      <c r="U28" s="17">
        <f t="shared" si="11"/>
        <v>98.2498892334958</v>
      </c>
      <c r="V28" s="90">
        <v>987.027</v>
      </c>
      <c r="W28" s="17">
        <f>V28/R28*100</f>
        <v>100.47098941368078</v>
      </c>
      <c r="X28" s="99">
        <v>485.6</v>
      </c>
      <c r="Y28" s="17">
        <f t="shared" si="19"/>
        <v>109.49267192784669</v>
      </c>
      <c r="Z28" s="118">
        <v>923.12</v>
      </c>
      <c r="AA28" s="17">
        <f>Z28/V28*100</f>
        <v>93.52530376575311</v>
      </c>
      <c r="AB28" s="104">
        <v>604.6</v>
      </c>
      <c r="AC28" s="17">
        <f t="shared" si="20"/>
        <v>124.50576606260297</v>
      </c>
      <c r="AD28" s="114">
        <v>968.833</v>
      </c>
      <c r="AE28" s="17">
        <f t="shared" si="18"/>
        <v>104.95201057283994</v>
      </c>
      <c r="AF28" s="100">
        <v>506.4</v>
      </c>
      <c r="AG28" s="17">
        <f>AF28/AB28*100</f>
        <v>83.75785643400594</v>
      </c>
      <c r="AH28" s="124">
        <v>883.172</v>
      </c>
      <c r="AI28" s="17">
        <f t="shared" si="17"/>
        <v>91.158331724869</v>
      </c>
      <c r="AJ28" s="100">
        <v>219.6</v>
      </c>
      <c r="AK28" s="17">
        <f>AJ28/AF28*100</f>
        <v>43.3649289099526</v>
      </c>
      <c r="AL28" s="110">
        <v>424.005</v>
      </c>
      <c r="AM28" s="17">
        <f>AL28/AH28*100</f>
        <v>48.00933453506225</v>
      </c>
      <c r="AN28" s="146">
        <v>2.5</v>
      </c>
      <c r="AO28" s="62">
        <f>AN28/AJ28*100</f>
        <v>1.138433515482696</v>
      </c>
      <c r="AP28" s="62">
        <v>463.396</v>
      </c>
      <c r="AQ28" s="62">
        <f>AP28/AL28*100</f>
        <v>109.29022063419065</v>
      </c>
      <c r="AR28" s="146">
        <v>7.9</v>
      </c>
      <c r="AS28" s="17">
        <f>AR28/AN28*100</f>
        <v>316</v>
      </c>
    </row>
    <row r="29" spans="1:45" s="11" customFormat="1" ht="41.25" customHeight="1">
      <c r="A29" s="80" t="s">
        <v>125</v>
      </c>
      <c r="B29" s="16" t="s">
        <v>61</v>
      </c>
      <c r="C29" s="66" t="s">
        <v>60</v>
      </c>
      <c r="D29" s="15" t="e">
        <f>D28/#REF!/D30*100*100</f>
        <v>#REF!</v>
      </c>
      <c r="E29" s="10" t="s">
        <v>90</v>
      </c>
      <c r="F29" s="10">
        <v>84.8</v>
      </c>
      <c r="G29" s="31">
        <v>101.2</v>
      </c>
      <c r="H29" s="54">
        <f>H28/D28/H30*100*100</f>
        <v>86.65336638252423</v>
      </c>
      <c r="I29" s="15" t="s">
        <v>90</v>
      </c>
      <c r="J29" s="43">
        <f>J28/F28/J30*100*100</f>
        <v>106.94747074459974</v>
      </c>
      <c r="K29" s="17" t="s">
        <v>90</v>
      </c>
      <c r="L29" s="43">
        <f>L28/H28/L30*100*100</f>
        <v>104.63908985015398</v>
      </c>
      <c r="M29" s="62" t="s">
        <v>90</v>
      </c>
      <c r="N29" s="89">
        <f>N28/J28/N30*100*100</f>
        <v>81.11100506187972</v>
      </c>
      <c r="O29" s="61">
        <f t="shared" si="0"/>
        <v>75.84191051659384</v>
      </c>
      <c r="P29" s="43">
        <f>P28/L28/P30*100*100</f>
        <v>82.38083158284712</v>
      </c>
      <c r="Q29" s="62" t="s">
        <v>90</v>
      </c>
      <c r="R29" s="90">
        <f>R28/N28/R30*100*100</f>
        <v>92.54383444601343</v>
      </c>
      <c r="S29" s="17">
        <f t="shared" si="10"/>
        <v>114.09528753269866</v>
      </c>
      <c r="T29" s="43">
        <f>T28/P28/T27*100*100</f>
        <v>93.03966783474982</v>
      </c>
      <c r="U29" s="17">
        <f t="shared" si="11"/>
        <v>112.93849072303128</v>
      </c>
      <c r="V29" s="90">
        <v>93.28782675364975</v>
      </c>
      <c r="W29" s="17">
        <f>V29/R29*100</f>
        <v>100.80393503477569</v>
      </c>
      <c r="X29" s="43">
        <f>X28/T28/X27*100*100</f>
        <v>101.28831815711999</v>
      </c>
      <c r="Y29" s="17">
        <f t="shared" si="19"/>
        <v>108.8657349218194</v>
      </c>
      <c r="Z29" s="110">
        <f>Z28/V28/Z30*100*100</f>
        <v>87.48859098760815</v>
      </c>
      <c r="AA29" s="17">
        <f>Z29/V29*100</f>
        <v>93.78350212685739</v>
      </c>
      <c r="AB29" s="43">
        <f>AB28/X28/AB27*100*100</f>
        <v>110.86889230864023</v>
      </c>
      <c r="AC29" s="17">
        <f t="shared" si="20"/>
        <v>109.45871579845831</v>
      </c>
      <c r="AD29" s="110">
        <f>AD28/Z28/AD30*100*100</f>
        <v>101.01252220677569</v>
      </c>
      <c r="AE29" s="17">
        <f t="shared" si="18"/>
        <v>115.45793693383753</v>
      </c>
      <c r="AF29" s="43">
        <f>AF28/AB28/AF30*100*100</f>
        <v>82.92857072673857</v>
      </c>
      <c r="AG29" s="17"/>
      <c r="AH29" s="124">
        <f>AH28/AD28/AH30*100*100</f>
        <v>90.2557739850188</v>
      </c>
      <c r="AI29" s="17">
        <f t="shared" si="17"/>
        <v>89.35107451357615</v>
      </c>
      <c r="AJ29" s="43">
        <f>AJ28/AF28/AJ30*100*100</f>
        <v>42.10187272810933</v>
      </c>
      <c r="AK29" s="17"/>
      <c r="AL29" s="110">
        <f>AL28/AH28/AL30*100*100</f>
        <v>46.61100440297306</v>
      </c>
      <c r="AM29" s="17">
        <f>AL29/AH29*100</f>
        <v>51.643238260534815</v>
      </c>
      <c r="AN29" s="62"/>
      <c r="AO29" s="62"/>
      <c r="AP29" s="62">
        <f>AP28/AL28/AP30*100*100</f>
        <v>105.08675060979871</v>
      </c>
      <c r="AQ29" s="62">
        <f>AP29/AL29*100</f>
        <v>225.45480827076062</v>
      </c>
      <c r="AR29" s="62">
        <f>AR28/AN28/AR30*100*100</f>
        <v>300.95238095238096</v>
      </c>
      <c r="AS29" s="17"/>
    </row>
    <row r="30" spans="1:45" s="21" customFormat="1" ht="18" customHeight="1">
      <c r="A30" s="82"/>
      <c r="B30" s="18" t="s">
        <v>205</v>
      </c>
      <c r="C30" s="67"/>
      <c r="D30" s="20">
        <v>104.5</v>
      </c>
      <c r="E30" s="20"/>
      <c r="F30" s="20">
        <v>104.5</v>
      </c>
      <c r="G30" s="32"/>
      <c r="H30" s="77">
        <v>111.3</v>
      </c>
      <c r="I30" s="20"/>
      <c r="J30" s="45">
        <v>110.5</v>
      </c>
      <c r="K30" s="17">
        <f>J30/F30*100</f>
        <v>105.74162679425838</v>
      </c>
      <c r="L30" s="75">
        <v>105.4</v>
      </c>
      <c r="M30" s="62">
        <f>L30/H30*100</f>
        <v>94.69901168014377</v>
      </c>
      <c r="N30" s="93">
        <v>108.7</v>
      </c>
      <c r="O30" s="61">
        <f t="shared" si="0"/>
        <v>98.3710407239819</v>
      </c>
      <c r="P30" s="75">
        <v>109</v>
      </c>
      <c r="Q30" s="62">
        <f>P30/L30*100</f>
        <v>103.41555977229602</v>
      </c>
      <c r="R30" s="93">
        <v>109</v>
      </c>
      <c r="S30" s="17"/>
      <c r="T30" s="75">
        <v>107.7</v>
      </c>
      <c r="U30" s="17">
        <f t="shared" si="11"/>
        <v>98.80733944954129</v>
      </c>
      <c r="V30" s="93">
        <v>107.7</v>
      </c>
      <c r="W30" s="17"/>
      <c r="X30" s="75">
        <v>106.9</v>
      </c>
      <c r="Y30" s="17">
        <f t="shared" si="19"/>
        <v>99.25719591457754</v>
      </c>
      <c r="Z30" s="120">
        <v>106.9</v>
      </c>
      <c r="AA30" s="17"/>
      <c r="AB30" s="75">
        <v>103.9</v>
      </c>
      <c r="AC30" s="17"/>
      <c r="AD30" s="112">
        <v>103.9</v>
      </c>
      <c r="AE30" s="17"/>
      <c r="AF30" s="75">
        <v>101</v>
      </c>
      <c r="AG30" s="17"/>
      <c r="AH30" s="126">
        <v>101</v>
      </c>
      <c r="AI30" s="17"/>
      <c r="AJ30" s="75">
        <v>103</v>
      </c>
      <c r="AK30" s="17"/>
      <c r="AL30" s="112">
        <v>103</v>
      </c>
      <c r="AM30" s="17"/>
      <c r="AN30" s="142">
        <v>104</v>
      </c>
      <c r="AO30" s="62"/>
      <c r="AP30" s="142">
        <v>104</v>
      </c>
      <c r="AQ30" s="62"/>
      <c r="AR30" s="142">
        <v>105</v>
      </c>
      <c r="AS30" s="17"/>
    </row>
    <row r="31" spans="1:45" s="11" customFormat="1" ht="42.75">
      <c r="A31" s="80" t="s">
        <v>266</v>
      </c>
      <c r="B31" s="16" t="s">
        <v>268</v>
      </c>
      <c r="C31" s="66" t="s">
        <v>3</v>
      </c>
      <c r="D31" s="10">
        <v>472.6</v>
      </c>
      <c r="E31" s="10" t="s">
        <v>90</v>
      </c>
      <c r="F31" s="10">
        <v>934.7</v>
      </c>
      <c r="G31" s="31">
        <v>88.6</v>
      </c>
      <c r="H31" s="39">
        <v>455.8</v>
      </c>
      <c r="I31" s="15">
        <f>H31/D31*100</f>
        <v>96.44519678374947</v>
      </c>
      <c r="J31" s="42">
        <v>1104.6</v>
      </c>
      <c r="K31" s="17">
        <f>J31/F31*100</f>
        <v>118.1769551727827</v>
      </c>
      <c r="L31" s="38">
        <v>502.7</v>
      </c>
      <c r="M31" s="62">
        <f>L31/H31*100</f>
        <v>110.2896007020623</v>
      </c>
      <c r="N31" s="90">
        <v>973.9</v>
      </c>
      <c r="O31" s="61">
        <f>N31/J31*100</f>
        <v>88.16766250226327</v>
      </c>
      <c r="P31" s="101"/>
      <c r="Q31" s="62"/>
      <c r="R31" s="90"/>
      <c r="S31" s="17"/>
      <c r="T31" s="99">
        <v>36.9</v>
      </c>
      <c r="U31" s="17"/>
      <c r="V31" s="90">
        <v>987.027</v>
      </c>
      <c r="W31" s="17"/>
      <c r="X31" s="99">
        <v>39.1</v>
      </c>
      <c r="Y31" s="17">
        <f>X31/T31*100</f>
        <v>105.96205962059622</v>
      </c>
      <c r="Z31" s="110">
        <v>80.7443</v>
      </c>
      <c r="AA31" s="17">
        <f>Z31/V31*100</f>
        <v>8.180556357627502</v>
      </c>
      <c r="AB31" s="104">
        <v>48.7</v>
      </c>
      <c r="AC31" s="17">
        <f>AB31/X31*100</f>
        <v>124.55242966751918</v>
      </c>
      <c r="AD31" s="114">
        <v>92.764</v>
      </c>
      <c r="AE31" s="17">
        <f>AD31/Z31*100</f>
        <v>114.88612818489973</v>
      </c>
      <c r="AF31" s="100">
        <v>41</v>
      </c>
      <c r="AG31" s="17">
        <f>AF31/AB31*100</f>
        <v>84.1889117043121</v>
      </c>
      <c r="AH31" s="124">
        <v>60.656</v>
      </c>
      <c r="AI31" s="17">
        <f t="shared" si="17"/>
        <v>65.38743478073391</v>
      </c>
      <c r="AJ31" s="100">
        <v>16</v>
      </c>
      <c r="AK31" s="17">
        <f>AJ31/AF31*100</f>
        <v>39.02439024390244</v>
      </c>
      <c r="AL31" s="110">
        <v>31.527</v>
      </c>
      <c r="AM31" s="17">
        <f>AL31/AH31*100</f>
        <v>51.97672118174624</v>
      </c>
      <c r="AN31" s="146">
        <v>0.143</v>
      </c>
      <c r="AO31" s="62">
        <f>AN31/AJ31*100</f>
        <v>0.8937499999999999</v>
      </c>
      <c r="AP31" s="62">
        <v>31.6353</v>
      </c>
      <c r="AQ31" s="62">
        <f>AP31/AL31*100</f>
        <v>100.3435150823104</v>
      </c>
      <c r="AR31" s="146">
        <v>0.18</v>
      </c>
      <c r="AS31" s="17">
        <f>AR31/AN31*100</f>
        <v>125.87412587412588</v>
      </c>
    </row>
    <row r="32" spans="1:45" s="11" customFormat="1" ht="40.5" customHeight="1">
      <c r="A32" s="80" t="s">
        <v>267</v>
      </c>
      <c r="B32" s="16" t="s">
        <v>61</v>
      </c>
      <c r="C32" s="66" t="s">
        <v>60</v>
      </c>
      <c r="D32" s="15" t="e">
        <f>D31/#REF!/D33*100*100</f>
        <v>#REF!</v>
      </c>
      <c r="E32" s="10" t="s">
        <v>90</v>
      </c>
      <c r="F32" s="10">
        <v>84.8</v>
      </c>
      <c r="G32" s="31">
        <v>101.2</v>
      </c>
      <c r="H32" s="54">
        <f>H31/D31/H33*100*100</f>
        <v>86.65336638252423</v>
      </c>
      <c r="I32" s="15" t="s">
        <v>90</v>
      </c>
      <c r="J32" s="43">
        <f>J31/F31/J33*100*100</f>
        <v>106.94747074459974</v>
      </c>
      <c r="K32" s="17" t="s">
        <v>90</v>
      </c>
      <c r="L32" s="43">
        <f>L31/H31/L33*100*100</f>
        <v>104.63908985015398</v>
      </c>
      <c r="M32" s="62" t="s">
        <v>90</v>
      </c>
      <c r="N32" s="89">
        <f>N31/J31/N33*100*100</f>
        <v>81.11100506187972</v>
      </c>
      <c r="O32" s="61">
        <f>N32/J32*100</f>
        <v>75.84191051659384</v>
      </c>
      <c r="P32" s="43"/>
      <c r="Q32" s="62"/>
      <c r="R32" s="90"/>
      <c r="S32" s="17"/>
      <c r="T32" s="43"/>
      <c r="U32" s="17"/>
      <c r="V32" s="90">
        <v>93.28782675364975</v>
      </c>
      <c r="W32" s="17"/>
      <c r="X32" s="43">
        <f>X31/T31/X33*100*100</f>
        <v>91.58345688902007</v>
      </c>
      <c r="Y32" s="17"/>
      <c r="Z32" s="110">
        <f>Z31/V31/Z33*100*100</f>
        <v>7.070489505296025</v>
      </c>
      <c r="AA32" s="17"/>
      <c r="AB32" s="43">
        <f>AB31/X31/AB30*100*100</f>
        <v>119.87721815930624</v>
      </c>
      <c r="AC32" s="17"/>
      <c r="AD32" s="110">
        <f>AD31/Z31/AD33*100*100</f>
        <v>104.34707373742029</v>
      </c>
      <c r="AE32" s="17"/>
      <c r="AF32" s="43" t="s">
        <v>90</v>
      </c>
      <c r="AG32" s="17"/>
      <c r="AH32" s="124">
        <f>AH31/AD31/AH33*100*100</f>
        <v>65.19185920312454</v>
      </c>
      <c r="AI32" s="17"/>
      <c r="AJ32" s="43">
        <f>AJ31/AF31/AJ33*100*100</f>
        <v>33.35417969564311</v>
      </c>
      <c r="AK32" s="17"/>
      <c r="AL32" s="110">
        <f>AL31/AH31/AL33*100*100</f>
        <v>44.424548018586535</v>
      </c>
      <c r="AM32" s="17"/>
      <c r="AN32" s="62"/>
      <c r="AO32" s="62"/>
      <c r="AP32" s="62">
        <f>AP31/AL31/AP33*100*100</f>
        <v>96.67005306580964</v>
      </c>
      <c r="AQ32" s="62"/>
      <c r="AR32" s="62">
        <f>AR31/AN31/AR33*100*100</f>
        <v>120.800504677664</v>
      </c>
      <c r="AS32" s="17"/>
    </row>
    <row r="33" spans="1:45" s="21" customFormat="1" ht="15.75" customHeight="1">
      <c r="A33" s="82"/>
      <c r="B33" s="18" t="s">
        <v>205</v>
      </c>
      <c r="C33" s="67"/>
      <c r="D33" s="20">
        <v>104.5</v>
      </c>
      <c r="E33" s="20"/>
      <c r="F33" s="20">
        <v>104.5</v>
      </c>
      <c r="G33" s="32"/>
      <c r="H33" s="77">
        <v>111.3</v>
      </c>
      <c r="I33" s="20"/>
      <c r="J33" s="45">
        <v>110.5</v>
      </c>
      <c r="K33" s="17">
        <f>J33/F33*100</f>
        <v>105.74162679425838</v>
      </c>
      <c r="L33" s="75">
        <v>105.4</v>
      </c>
      <c r="M33" s="62">
        <f>L33/H33*100</f>
        <v>94.69901168014377</v>
      </c>
      <c r="N33" s="93">
        <v>108.7</v>
      </c>
      <c r="O33" s="61">
        <f>N33/J33*100</f>
        <v>98.3710407239819</v>
      </c>
      <c r="P33" s="75"/>
      <c r="Q33" s="62"/>
      <c r="R33" s="93"/>
      <c r="S33" s="17"/>
      <c r="T33" s="75">
        <v>107.7</v>
      </c>
      <c r="U33" s="17"/>
      <c r="V33" s="93">
        <v>107.7</v>
      </c>
      <c r="W33" s="17"/>
      <c r="X33" s="75">
        <v>115.7</v>
      </c>
      <c r="Y33" s="17">
        <f>X33/T33*100</f>
        <v>107.4280408542247</v>
      </c>
      <c r="Z33" s="120">
        <v>115.7</v>
      </c>
      <c r="AA33" s="17"/>
      <c r="AB33" s="75">
        <v>110.1</v>
      </c>
      <c r="AC33" s="17">
        <f>AB33/X33*100</f>
        <v>95.15989628349179</v>
      </c>
      <c r="AD33" s="112">
        <v>110.1</v>
      </c>
      <c r="AE33" s="17">
        <f>AD33/V33*100</f>
        <v>102.2284122562674</v>
      </c>
      <c r="AF33" s="75">
        <v>100.3</v>
      </c>
      <c r="AG33" s="17">
        <f>AF33/X33*100</f>
        <v>86.68971477960241</v>
      </c>
      <c r="AH33" s="127">
        <v>100.3</v>
      </c>
      <c r="AI33" s="17">
        <f t="shared" si="17"/>
        <v>91.09900090826521</v>
      </c>
      <c r="AJ33" s="75">
        <v>117</v>
      </c>
      <c r="AK33" s="17" t="s">
        <v>90</v>
      </c>
      <c r="AL33" s="112">
        <v>117</v>
      </c>
      <c r="AM33" s="17">
        <f>AL33/AH33*100</f>
        <v>116.65004985044867</v>
      </c>
      <c r="AN33" s="142">
        <v>103.8</v>
      </c>
      <c r="AO33" s="62" t="s">
        <v>90</v>
      </c>
      <c r="AP33" s="142">
        <v>103.8</v>
      </c>
      <c r="AQ33" s="62">
        <f>AP33/AL33*100</f>
        <v>88.71794871794872</v>
      </c>
      <c r="AR33" s="142">
        <v>104.2</v>
      </c>
      <c r="AS33" s="17" t="s">
        <v>90</v>
      </c>
    </row>
    <row r="34" spans="1:45" s="11" customFormat="1" ht="30" customHeight="1">
      <c r="A34" s="81" t="s">
        <v>126</v>
      </c>
      <c r="B34" s="56" t="s">
        <v>7</v>
      </c>
      <c r="C34" s="56"/>
      <c r="D34" s="10"/>
      <c r="E34" s="10"/>
      <c r="F34" s="10"/>
      <c r="G34" s="31"/>
      <c r="H34" s="39"/>
      <c r="I34" s="10"/>
      <c r="J34" s="42"/>
      <c r="K34" s="17"/>
      <c r="L34" s="38"/>
      <c r="M34" s="62"/>
      <c r="N34" s="89"/>
      <c r="O34" s="61"/>
      <c r="P34" s="38"/>
      <c r="Q34" s="62"/>
      <c r="R34" s="90"/>
      <c r="S34" s="17"/>
      <c r="T34" s="38"/>
      <c r="U34" s="17"/>
      <c r="V34" s="90"/>
      <c r="W34" s="17"/>
      <c r="X34" s="38"/>
      <c r="Y34" s="17"/>
      <c r="Z34" s="110"/>
      <c r="AA34" s="17"/>
      <c r="AB34" s="38"/>
      <c r="AC34" s="17"/>
      <c r="AD34" s="109"/>
      <c r="AE34" s="17"/>
      <c r="AF34" s="38"/>
      <c r="AG34" s="17"/>
      <c r="AH34" s="123"/>
      <c r="AI34" s="17"/>
      <c r="AJ34" s="38"/>
      <c r="AK34" s="17"/>
      <c r="AL34" s="118"/>
      <c r="AM34" s="17"/>
      <c r="AN34" s="40"/>
      <c r="AO34" s="62"/>
      <c r="AP34" s="60"/>
      <c r="AQ34" s="62"/>
      <c r="AR34" s="40"/>
      <c r="AS34" s="17"/>
    </row>
    <row r="35" spans="1:45" s="11" customFormat="1" ht="18.75" customHeight="1">
      <c r="A35" s="8" t="s">
        <v>127</v>
      </c>
      <c r="B35" s="133" t="s">
        <v>50</v>
      </c>
      <c r="C35" s="66" t="s">
        <v>8</v>
      </c>
      <c r="D35" s="10">
        <v>0.7031</v>
      </c>
      <c r="E35" s="15" t="e">
        <f>D35/#REF!*100</f>
        <v>#REF!</v>
      </c>
      <c r="F35" s="10">
        <v>1.3108</v>
      </c>
      <c r="G35" s="31">
        <v>97.5</v>
      </c>
      <c r="H35" s="76">
        <v>0.74</v>
      </c>
      <c r="I35" s="15">
        <f>H35/D35*100</f>
        <v>105.2481866021903</v>
      </c>
      <c r="J35" s="42">
        <v>1.378</v>
      </c>
      <c r="K35" s="17">
        <f>J35/F35*100</f>
        <v>105.12664021971314</v>
      </c>
      <c r="L35" s="38">
        <v>1.12</v>
      </c>
      <c r="M35" s="62">
        <f>L35/H35*100</f>
        <v>151.35135135135135</v>
      </c>
      <c r="N35" s="92">
        <v>1.534</v>
      </c>
      <c r="O35" s="61">
        <f t="shared" si="0"/>
        <v>111.32075471698116</v>
      </c>
      <c r="P35" s="46">
        <v>1.193</v>
      </c>
      <c r="Q35" s="62">
        <f>P35/L35*100</f>
        <v>106.51785714285712</v>
      </c>
      <c r="R35" s="92">
        <v>2.453</v>
      </c>
      <c r="S35" s="17">
        <f t="shared" si="10"/>
        <v>159.90873533246412</v>
      </c>
      <c r="T35" s="46">
        <v>1.164</v>
      </c>
      <c r="U35" s="17">
        <f t="shared" si="11"/>
        <v>97.56915339480301</v>
      </c>
      <c r="V35" s="92">
        <v>2.264</v>
      </c>
      <c r="W35" s="17">
        <f>V35/R35*100</f>
        <v>92.29514879739095</v>
      </c>
      <c r="X35" s="46" t="s">
        <v>265</v>
      </c>
      <c r="Y35" s="17" t="s">
        <v>90</v>
      </c>
      <c r="Z35" s="118" t="s">
        <v>265</v>
      </c>
      <c r="AA35" s="17" t="s">
        <v>90</v>
      </c>
      <c r="AB35" s="46" t="s">
        <v>265</v>
      </c>
      <c r="AC35" s="17" t="s">
        <v>90</v>
      </c>
      <c r="AD35" s="111" t="s">
        <v>265</v>
      </c>
      <c r="AE35" s="17" t="s">
        <v>90</v>
      </c>
      <c r="AF35" s="46" t="s">
        <v>265</v>
      </c>
      <c r="AG35" s="17" t="s">
        <v>90</v>
      </c>
      <c r="AH35" s="111" t="s">
        <v>265</v>
      </c>
      <c r="AI35" s="17" t="s">
        <v>90</v>
      </c>
      <c r="AJ35" s="46" t="s">
        <v>265</v>
      </c>
      <c r="AK35" s="17" t="s">
        <v>90</v>
      </c>
      <c r="AL35" s="118" t="s">
        <v>265</v>
      </c>
      <c r="AM35" s="17" t="s">
        <v>90</v>
      </c>
      <c r="AN35" s="141" t="s">
        <v>265</v>
      </c>
      <c r="AO35" s="62" t="s">
        <v>90</v>
      </c>
      <c r="AP35" s="60" t="s">
        <v>265</v>
      </c>
      <c r="AQ35" s="62" t="s">
        <v>90</v>
      </c>
      <c r="AR35" s="141" t="s">
        <v>265</v>
      </c>
      <c r="AS35" s="17" t="s">
        <v>90</v>
      </c>
    </row>
    <row r="36" spans="1:45" s="11" customFormat="1" ht="18" customHeight="1">
      <c r="A36" s="8" t="s">
        <v>128</v>
      </c>
      <c r="B36" s="133" t="s">
        <v>9</v>
      </c>
      <c r="C36" s="66" t="s">
        <v>10</v>
      </c>
      <c r="D36" s="10">
        <v>0.0458</v>
      </c>
      <c r="E36" s="15" t="e">
        <f>D36/#REF!*100</f>
        <v>#REF!</v>
      </c>
      <c r="F36" s="10">
        <v>0.088</v>
      </c>
      <c r="G36" s="31">
        <v>176.2</v>
      </c>
      <c r="H36" s="39">
        <v>0.0672</v>
      </c>
      <c r="I36" s="15">
        <f>H36/D36*100</f>
        <v>146.72489082969432</v>
      </c>
      <c r="J36" s="46">
        <v>0.123</v>
      </c>
      <c r="K36" s="17">
        <f>J36/F36*100</f>
        <v>139.77272727272728</v>
      </c>
      <c r="L36" s="48">
        <v>0.0678</v>
      </c>
      <c r="M36" s="62">
        <f>L36/H36*100</f>
        <v>100.89285714285714</v>
      </c>
      <c r="N36" s="92">
        <v>0.11</v>
      </c>
      <c r="O36" s="61">
        <f t="shared" si="0"/>
        <v>89.43089430894308</v>
      </c>
      <c r="P36" s="48">
        <v>0.0745</v>
      </c>
      <c r="Q36" s="62">
        <f>P36/L36*100</f>
        <v>109.882005899705</v>
      </c>
      <c r="R36" s="92">
        <v>0.1627</v>
      </c>
      <c r="S36" s="17">
        <f t="shared" si="10"/>
        <v>147.90909090909093</v>
      </c>
      <c r="T36" s="48">
        <v>0.0787</v>
      </c>
      <c r="U36" s="17">
        <f t="shared" si="11"/>
        <v>105.63758389261746</v>
      </c>
      <c r="V36" s="92">
        <v>0.156</v>
      </c>
      <c r="W36" s="17">
        <f>V36/R36*100</f>
        <v>95.88199139520589</v>
      </c>
      <c r="X36" s="48" t="s">
        <v>265</v>
      </c>
      <c r="Y36" s="17" t="s">
        <v>90</v>
      </c>
      <c r="Z36" s="111" t="s">
        <v>265</v>
      </c>
      <c r="AA36" s="17" t="s">
        <v>90</v>
      </c>
      <c r="AB36" s="48" t="s">
        <v>265</v>
      </c>
      <c r="AC36" s="17" t="s">
        <v>90</v>
      </c>
      <c r="AD36" s="115" t="s">
        <v>265</v>
      </c>
      <c r="AE36" s="17" t="s">
        <v>90</v>
      </c>
      <c r="AF36" s="48" t="s">
        <v>265</v>
      </c>
      <c r="AG36" s="17" t="s">
        <v>90</v>
      </c>
      <c r="AH36" s="115" t="s">
        <v>265</v>
      </c>
      <c r="AI36" s="17" t="s">
        <v>90</v>
      </c>
      <c r="AJ36" s="48" t="s">
        <v>265</v>
      </c>
      <c r="AK36" s="17" t="s">
        <v>90</v>
      </c>
      <c r="AL36" s="111" t="s">
        <v>265</v>
      </c>
      <c r="AM36" s="17" t="s">
        <v>90</v>
      </c>
      <c r="AN36" s="147" t="s">
        <v>265</v>
      </c>
      <c r="AO36" s="62" t="s">
        <v>90</v>
      </c>
      <c r="AP36" s="141" t="s">
        <v>265</v>
      </c>
      <c r="AQ36" s="62" t="s">
        <v>90</v>
      </c>
      <c r="AR36" s="147" t="s">
        <v>265</v>
      </c>
      <c r="AS36" s="17" t="s">
        <v>90</v>
      </c>
    </row>
    <row r="37" spans="1:45" s="11" customFormat="1" ht="24.75" customHeight="1">
      <c r="A37" s="8" t="s">
        <v>129</v>
      </c>
      <c r="B37" s="133" t="s">
        <v>11</v>
      </c>
      <c r="C37" s="66" t="s">
        <v>12</v>
      </c>
      <c r="D37" s="10">
        <v>0.0166</v>
      </c>
      <c r="E37" s="15" t="e">
        <f>D37/#REF!*100</f>
        <v>#REF!</v>
      </c>
      <c r="F37" s="10">
        <v>0.035</v>
      </c>
      <c r="G37" s="17" t="e">
        <f>F37/#REF!*100</f>
        <v>#REF!</v>
      </c>
      <c r="H37" s="39">
        <v>0.0162</v>
      </c>
      <c r="I37" s="15">
        <f>H37/D37*100</f>
        <v>97.59036144578313</v>
      </c>
      <c r="J37" s="42">
        <v>0.029</v>
      </c>
      <c r="K37" s="17">
        <f>J37/F37*100</f>
        <v>82.85714285714285</v>
      </c>
      <c r="L37" s="46">
        <v>0.029</v>
      </c>
      <c r="M37" s="62">
        <f>L37/H37*100</f>
        <v>179.01234567901236</v>
      </c>
      <c r="N37" s="92">
        <v>0.032</v>
      </c>
      <c r="O37" s="61">
        <f t="shared" si="0"/>
        <v>110.34482758620689</v>
      </c>
      <c r="P37" s="46">
        <v>0.043609</v>
      </c>
      <c r="Q37" s="62">
        <f>P37/L37*100</f>
        <v>150.37586206896552</v>
      </c>
      <c r="R37" s="92">
        <v>0.081</v>
      </c>
      <c r="S37" s="17">
        <f t="shared" si="10"/>
        <v>253.125</v>
      </c>
      <c r="T37" s="46">
        <v>0.0049909</v>
      </c>
      <c r="U37" s="17">
        <f t="shared" si="11"/>
        <v>11.444655919649614</v>
      </c>
      <c r="V37" s="92">
        <v>0.097</v>
      </c>
      <c r="W37" s="17">
        <f>V37/R37*100</f>
        <v>119.75308641975309</v>
      </c>
      <c r="X37" s="46" t="s">
        <v>265</v>
      </c>
      <c r="Y37" s="17" t="s">
        <v>90</v>
      </c>
      <c r="Z37" s="118" t="s">
        <v>265</v>
      </c>
      <c r="AA37" s="17" t="s">
        <v>90</v>
      </c>
      <c r="AB37" s="46" t="s">
        <v>265</v>
      </c>
      <c r="AC37" s="17" t="s">
        <v>90</v>
      </c>
      <c r="AD37" s="111" t="s">
        <v>265</v>
      </c>
      <c r="AE37" s="17" t="s">
        <v>90</v>
      </c>
      <c r="AF37" s="46" t="s">
        <v>265</v>
      </c>
      <c r="AG37" s="17" t="s">
        <v>90</v>
      </c>
      <c r="AH37" s="111" t="s">
        <v>265</v>
      </c>
      <c r="AI37" s="17" t="s">
        <v>90</v>
      </c>
      <c r="AJ37" s="46" t="s">
        <v>265</v>
      </c>
      <c r="AK37" s="17" t="s">
        <v>90</v>
      </c>
      <c r="AL37" s="118" t="s">
        <v>265</v>
      </c>
      <c r="AM37" s="17" t="s">
        <v>90</v>
      </c>
      <c r="AN37" s="141" t="s">
        <v>265</v>
      </c>
      <c r="AO37" s="62" t="s">
        <v>90</v>
      </c>
      <c r="AP37" s="60" t="s">
        <v>265</v>
      </c>
      <c r="AQ37" s="62" t="s">
        <v>90</v>
      </c>
      <c r="AR37" s="141" t="s">
        <v>265</v>
      </c>
      <c r="AS37" s="17" t="s">
        <v>90</v>
      </c>
    </row>
    <row r="38" spans="1:45" s="11" customFormat="1" ht="17.25" customHeight="1">
      <c r="A38" s="8" t="s">
        <v>130</v>
      </c>
      <c r="B38" s="133" t="s">
        <v>49</v>
      </c>
      <c r="C38" s="66" t="s">
        <v>14</v>
      </c>
      <c r="D38" s="10"/>
      <c r="E38" s="15"/>
      <c r="F38" s="10"/>
      <c r="G38" s="31"/>
      <c r="H38" s="39"/>
      <c r="I38" s="15"/>
      <c r="J38" s="42"/>
      <c r="K38" s="17"/>
      <c r="L38" s="38"/>
      <c r="M38" s="62"/>
      <c r="N38" s="89"/>
      <c r="O38" s="61"/>
      <c r="P38" s="38"/>
      <c r="Q38" s="62"/>
      <c r="R38" s="90"/>
      <c r="S38" s="17"/>
      <c r="T38" s="38"/>
      <c r="U38" s="17"/>
      <c r="V38" s="90"/>
      <c r="W38" s="17"/>
      <c r="X38" s="38"/>
      <c r="Y38" s="17"/>
      <c r="Z38" s="118"/>
      <c r="AA38" s="17"/>
      <c r="AB38" s="38"/>
      <c r="AC38" s="17"/>
      <c r="AD38" s="109"/>
      <c r="AE38" s="17"/>
      <c r="AF38" s="38"/>
      <c r="AG38" s="17"/>
      <c r="AH38" s="109"/>
      <c r="AI38" s="17"/>
      <c r="AJ38" s="38"/>
      <c r="AK38" s="17"/>
      <c r="AL38" s="118"/>
      <c r="AM38" s="17"/>
      <c r="AN38" s="40"/>
      <c r="AO38" s="62"/>
      <c r="AP38" s="60"/>
      <c r="AQ38" s="62"/>
      <c r="AR38" s="40"/>
      <c r="AS38" s="17"/>
    </row>
    <row r="39" spans="1:45" s="11" customFormat="1" ht="18" customHeight="1">
      <c r="A39" s="80" t="s">
        <v>131</v>
      </c>
      <c r="B39" s="16" t="s">
        <v>13</v>
      </c>
      <c r="C39" s="66" t="s">
        <v>14</v>
      </c>
      <c r="D39" s="10">
        <v>109</v>
      </c>
      <c r="E39" s="15" t="e">
        <f>D39/#REF!*100</f>
        <v>#REF!</v>
      </c>
      <c r="F39" s="10">
        <v>185</v>
      </c>
      <c r="G39" s="31">
        <v>95.6</v>
      </c>
      <c r="H39" s="39">
        <v>180.4</v>
      </c>
      <c r="I39" s="15">
        <f>H39/D39*100</f>
        <v>165.5045871559633</v>
      </c>
      <c r="J39" s="43">
        <v>245.5</v>
      </c>
      <c r="K39" s="17">
        <f>J39/F39*100</f>
        <v>132.7027027027027</v>
      </c>
      <c r="L39" s="43">
        <v>199</v>
      </c>
      <c r="M39" s="62">
        <f>L39/H39*100</f>
        <v>110.31042128603103</v>
      </c>
      <c r="N39" s="90">
        <v>256</v>
      </c>
      <c r="O39" s="61">
        <f t="shared" si="0"/>
        <v>104.27698574338085</v>
      </c>
      <c r="P39" s="43">
        <v>168.8</v>
      </c>
      <c r="Q39" s="62">
        <f>P39/L39*100</f>
        <v>84.82412060301509</v>
      </c>
      <c r="R39" s="90">
        <v>259.5</v>
      </c>
      <c r="S39" s="17">
        <f t="shared" si="10"/>
        <v>101.3671875</v>
      </c>
      <c r="T39" s="43">
        <v>33.78</v>
      </c>
      <c r="U39" s="17">
        <f t="shared" si="11"/>
        <v>20.011848341232227</v>
      </c>
      <c r="V39" s="90">
        <v>119.7</v>
      </c>
      <c r="W39" s="17">
        <f>V39/R39*100</f>
        <v>46.127167630057805</v>
      </c>
      <c r="X39" s="43">
        <v>152.4</v>
      </c>
      <c r="Y39" s="17">
        <f>X39/T39*100</f>
        <v>451.1545293072825</v>
      </c>
      <c r="Z39" s="110">
        <v>219.55</v>
      </c>
      <c r="AA39" s="17">
        <f>Z39/V39*100</f>
        <v>183.41687552213867</v>
      </c>
      <c r="AB39" s="43">
        <v>130.65</v>
      </c>
      <c r="AC39" s="17">
        <f>AB39/X39*100</f>
        <v>85.72834645669292</v>
      </c>
      <c r="AD39" s="110">
        <v>161.69</v>
      </c>
      <c r="AE39" s="17">
        <f>AD39/Z39*100</f>
        <v>73.64609428376224</v>
      </c>
      <c r="AF39" s="43">
        <v>53.97</v>
      </c>
      <c r="AG39" s="17">
        <f>AF39/AB39*100</f>
        <v>41.30884041331802</v>
      </c>
      <c r="AH39" s="124">
        <v>105.2</v>
      </c>
      <c r="AI39" s="17">
        <f>AH39/AD39*100</f>
        <v>65.06277444492548</v>
      </c>
      <c r="AJ39" s="43">
        <v>54.41</v>
      </c>
      <c r="AK39" s="17">
        <f>AJ39/AF39*100</f>
        <v>100.81526774133778</v>
      </c>
      <c r="AL39" s="110">
        <v>110.4</v>
      </c>
      <c r="AM39" s="17">
        <f>AL39/AH39*100</f>
        <v>104.94296577946768</v>
      </c>
      <c r="AN39" s="62"/>
      <c r="AO39" s="62"/>
      <c r="AP39" s="62"/>
      <c r="AQ39" s="62"/>
      <c r="AR39" s="62"/>
      <c r="AS39" s="17" t="e">
        <f>AR39/AN39*100</f>
        <v>#DIV/0!</v>
      </c>
    </row>
    <row r="40" spans="1:45" s="11" customFormat="1" ht="15.75" customHeight="1">
      <c r="A40" s="80" t="s">
        <v>132</v>
      </c>
      <c r="B40" s="16" t="s">
        <v>106</v>
      </c>
      <c r="C40" s="66" t="s">
        <v>14</v>
      </c>
      <c r="D40" s="10">
        <v>70.5</v>
      </c>
      <c r="E40" s="15" t="e">
        <f>D40/#REF!*100</f>
        <v>#REF!</v>
      </c>
      <c r="F40" s="10">
        <v>119</v>
      </c>
      <c r="G40" s="31">
        <v>91.5</v>
      </c>
      <c r="H40" s="39">
        <v>119.9</v>
      </c>
      <c r="I40" s="15">
        <f>H40/D40*100</f>
        <v>170.0709219858156</v>
      </c>
      <c r="J40" s="43">
        <v>128</v>
      </c>
      <c r="K40" s="17">
        <f>J40/F40*100</f>
        <v>107.56302521008404</v>
      </c>
      <c r="L40" s="43">
        <v>121.6</v>
      </c>
      <c r="M40" s="62">
        <f>L40/H40*100</f>
        <v>101.41784820683901</v>
      </c>
      <c r="N40" s="90">
        <v>169</v>
      </c>
      <c r="O40" s="61">
        <f t="shared" si="0"/>
        <v>132.03125</v>
      </c>
      <c r="P40" s="43">
        <v>90.5</v>
      </c>
      <c r="Q40" s="62">
        <f>P40/L40*100</f>
        <v>74.42434210526316</v>
      </c>
      <c r="R40" s="90">
        <v>124</v>
      </c>
      <c r="S40" s="17">
        <f t="shared" si="10"/>
        <v>73.37278106508876</v>
      </c>
      <c r="T40" s="43">
        <v>57.23</v>
      </c>
      <c r="U40" s="17">
        <f t="shared" si="11"/>
        <v>63.23756906077348</v>
      </c>
      <c r="V40" s="90">
        <v>85.8</v>
      </c>
      <c r="W40" s="17">
        <f>V40/R40*100</f>
        <v>69.19354838709677</v>
      </c>
      <c r="X40" s="43">
        <v>119.2</v>
      </c>
      <c r="Y40" s="17">
        <f>X40/T40*100</f>
        <v>208.28236938668533</v>
      </c>
      <c r="Z40" s="118">
        <v>145.9</v>
      </c>
      <c r="AA40" s="17">
        <f>Z40/V40*100</f>
        <v>170.04662004662006</v>
      </c>
      <c r="AB40" s="43">
        <v>72.6</v>
      </c>
      <c r="AC40" s="17">
        <f>AB40/X40*100</f>
        <v>60.90604026845637</v>
      </c>
      <c r="AD40" s="110">
        <v>97.7</v>
      </c>
      <c r="AE40" s="17">
        <f>AD40/Z40*100</f>
        <v>66.96367374914325</v>
      </c>
      <c r="AF40" s="43">
        <v>55.68</v>
      </c>
      <c r="AG40" s="17">
        <f>AF40/AB40*100</f>
        <v>76.69421487603306</v>
      </c>
      <c r="AH40" s="128">
        <v>84</v>
      </c>
      <c r="AI40" s="17">
        <f>AH40/AD40*100</f>
        <v>85.97748208802456</v>
      </c>
      <c r="AJ40" s="43">
        <v>37.87</v>
      </c>
      <c r="AK40" s="17">
        <f>AJ40/AF40*100</f>
        <v>68.01364942528735</v>
      </c>
      <c r="AL40" s="110">
        <v>84</v>
      </c>
      <c r="AM40" s="17">
        <f>AL40/AH40*100</f>
        <v>100</v>
      </c>
      <c r="AN40" s="62"/>
      <c r="AO40" s="62"/>
      <c r="AP40" s="62"/>
      <c r="AQ40" s="62"/>
      <c r="AR40" s="62"/>
      <c r="AS40" s="17" t="e">
        <f>AR40/AN40*100</f>
        <v>#DIV/0!</v>
      </c>
    </row>
    <row r="41" spans="1:45" s="11" customFormat="1" ht="18.75" customHeight="1">
      <c r="A41" s="80" t="s">
        <v>133</v>
      </c>
      <c r="B41" s="16" t="s">
        <v>15</v>
      </c>
      <c r="C41" s="66" t="s">
        <v>14</v>
      </c>
      <c r="D41" s="10">
        <v>9.2</v>
      </c>
      <c r="E41" s="15" t="e">
        <f>D41/#REF!*100</f>
        <v>#REF!</v>
      </c>
      <c r="F41" s="10">
        <v>25</v>
      </c>
      <c r="G41" s="31">
        <v>103.7</v>
      </c>
      <c r="H41" s="39">
        <v>16.4</v>
      </c>
      <c r="I41" s="15">
        <f>H41/D41*100</f>
        <v>178.26086956521738</v>
      </c>
      <c r="J41" s="43">
        <v>27</v>
      </c>
      <c r="K41" s="17">
        <f>J41/F41*100</f>
        <v>108</v>
      </c>
      <c r="L41" s="43">
        <v>16.1</v>
      </c>
      <c r="M41" s="62">
        <f>L41/H41*100</f>
        <v>98.17073170731709</v>
      </c>
      <c r="N41" s="90">
        <v>17.65</v>
      </c>
      <c r="O41" s="61">
        <f t="shared" si="0"/>
        <v>65.37037037037037</v>
      </c>
      <c r="P41" s="43">
        <v>8.2</v>
      </c>
      <c r="Q41" s="62">
        <f>P41/L41*100</f>
        <v>50.931677018633536</v>
      </c>
      <c r="R41" s="90">
        <v>17.3</v>
      </c>
      <c r="S41" s="17">
        <f t="shared" si="10"/>
        <v>98.01699716713883</v>
      </c>
      <c r="T41" s="43">
        <v>6.08</v>
      </c>
      <c r="U41" s="17">
        <f t="shared" si="11"/>
        <v>74.14634146341464</v>
      </c>
      <c r="V41" s="90">
        <v>8.9</v>
      </c>
      <c r="W41" s="17">
        <f>V41/R41*100</f>
        <v>51.445086705202314</v>
      </c>
      <c r="X41" s="43">
        <v>10.6</v>
      </c>
      <c r="Y41" s="17">
        <f>X41/T41*100</f>
        <v>174.34210526315786</v>
      </c>
      <c r="Z41" s="110">
        <v>15.2</v>
      </c>
      <c r="AA41" s="17">
        <f>Z41/V41*100</f>
        <v>170.78651685393257</v>
      </c>
      <c r="AB41" s="43">
        <v>7.22</v>
      </c>
      <c r="AC41" s="17">
        <f>AB41/X41*100</f>
        <v>68.11320754716981</v>
      </c>
      <c r="AD41" s="110">
        <v>11.7</v>
      </c>
      <c r="AE41" s="17">
        <f>AD41/Z41*100</f>
        <v>76.97368421052632</v>
      </c>
      <c r="AF41" s="43">
        <v>3.03</v>
      </c>
      <c r="AG41" s="17">
        <f>AF41/AB41*100</f>
        <v>41.96675900277008</v>
      </c>
      <c r="AH41" s="124">
        <v>5.7</v>
      </c>
      <c r="AI41" s="17">
        <f>AH41/AD41*100</f>
        <v>48.71794871794872</v>
      </c>
      <c r="AJ41" s="43">
        <v>21.7</v>
      </c>
      <c r="AK41" s="17">
        <f>AJ41/AF41*100</f>
        <v>716.1716171617162</v>
      </c>
      <c r="AL41" s="110">
        <v>11.8</v>
      </c>
      <c r="AM41" s="17">
        <f>AL41/AH41*100</f>
        <v>207.01754385964915</v>
      </c>
      <c r="AN41" s="62"/>
      <c r="AO41" s="62"/>
      <c r="AP41" s="62"/>
      <c r="AQ41" s="62"/>
      <c r="AR41" s="62"/>
      <c r="AS41" s="17" t="e">
        <f>AR41/AN41*100</f>
        <v>#DIV/0!</v>
      </c>
    </row>
    <row r="42" spans="1:45" s="11" customFormat="1" ht="18.75" customHeight="1">
      <c r="A42" s="80" t="s">
        <v>212</v>
      </c>
      <c r="B42" s="16" t="s">
        <v>213</v>
      </c>
      <c r="C42" s="66" t="s">
        <v>246</v>
      </c>
      <c r="D42" s="31"/>
      <c r="E42" s="31"/>
      <c r="F42" s="10"/>
      <c r="G42" s="31"/>
      <c r="H42" s="42"/>
      <c r="I42" s="15"/>
      <c r="J42" s="42"/>
      <c r="K42" s="17"/>
      <c r="L42" s="38"/>
      <c r="M42" s="62"/>
      <c r="N42" s="91"/>
      <c r="O42" s="61"/>
      <c r="P42" s="38"/>
      <c r="Q42" s="62"/>
      <c r="R42" s="90"/>
      <c r="S42" s="17"/>
      <c r="T42" s="38"/>
      <c r="U42" s="17"/>
      <c r="V42" s="90"/>
      <c r="W42" s="17"/>
      <c r="X42" s="38"/>
      <c r="Y42" s="17"/>
      <c r="Z42" s="118"/>
      <c r="AA42" s="17"/>
      <c r="AB42" s="38"/>
      <c r="AC42" s="17"/>
      <c r="AD42" s="109"/>
      <c r="AE42" s="17"/>
      <c r="AF42" s="38"/>
      <c r="AG42" s="17"/>
      <c r="AH42" s="128"/>
      <c r="AI42" s="17"/>
      <c r="AJ42" s="38"/>
      <c r="AK42" s="17"/>
      <c r="AL42" s="134"/>
      <c r="AM42" s="17"/>
      <c r="AN42" s="40"/>
      <c r="AO42" s="62"/>
      <c r="AP42" s="60"/>
      <c r="AQ42" s="62"/>
      <c r="AR42" s="40"/>
      <c r="AS42" s="17"/>
    </row>
    <row r="43" spans="1:45" s="11" customFormat="1" ht="18" customHeight="1">
      <c r="A43" s="80" t="s">
        <v>214</v>
      </c>
      <c r="B43" s="16" t="s">
        <v>215</v>
      </c>
      <c r="C43" s="66" t="s">
        <v>246</v>
      </c>
      <c r="D43" s="31"/>
      <c r="E43" s="31"/>
      <c r="F43" s="10"/>
      <c r="G43" s="31"/>
      <c r="H43" s="42"/>
      <c r="I43" s="15"/>
      <c r="J43" s="42"/>
      <c r="K43" s="17"/>
      <c r="L43" s="38"/>
      <c r="M43" s="62"/>
      <c r="N43" s="89"/>
      <c r="O43" s="61"/>
      <c r="P43" s="38"/>
      <c r="Q43" s="62"/>
      <c r="R43" s="90"/>
      <c r="S43" s="17"/>
      <c r="T43" s="38"/>
      <c r="U43" s="17"/>
      <c r="V43" s="90"/>
      <c r="W43" s="17"/>
      <c r="X43" s="38"/>
      <c r="Y43" s="17"/>
      <c r="Z43" s="118"/>
      <c r="AA43" s="17"/>
      <c r="AB43" s="38"/>
      <c r="AC43" s="17"/>
      <c r="AD43" s="109"/>
      <c r="AE43" s="17"/>
      <c r="AF43" s="38"/>
      <c r="AG43" s="17"/>
      <c r="AH43" s="128"/>
      <c r="AI43" s="17"/>
      <c r="AJ43" s="38"/>
      <c r="AK43" s="17"/>
      <c r="AL43" s="134"/>
      <c r="AM43" s="17"/>
      <c r="AN43" s="40"/>
      <c r="AO43" s="62"/>
      <c r="AP43" s="60"/>
      <c r="AQ43" s="62"/>
      <c r="AR43" s="40"/>
      <c r="AS43" s="17"/>
    </row>
    <row r="44" spans="1:45" s="11" customFormat="1" ht="18" customHeight="1">
      <c r="A44" s="80" t="s">
        <v>216</v>
      </c>
      <c r="B44" s="16" t="s">
        <v>217</v>
      </c>
      <c r="C44" s="66" t="s">
        <v>247</v>
      </c>
      <c r="D44" s="31"/>
      <c r="E44" s="31"/>
      <c r="F44" s="10"/>
      <c r="G44" s="31"/>
      <c r="H44" s="42"/>
      <c r="I44" s="15"/>
      <c r="J44" s="42"/>
      <c r="K44" s="17"/>
      <c r="L44" s="38"/>
      <c r="M44" s="62"/>
      <c r="N44" s="89"/>
      <c r="O44" s="61"/>
      <c r="P44" s="38"/>
      <c r="Q44" s="62"/>
      <c r="R44" s="90"/>
      <c r="S44" s="17"/>
      <c r="T44" s="38"/>
      <c r="U44" s="17"/>
      <c r="V44" s="90"/>
      <c r="W44" s="17"/>
      <c r="X44" s="38"/>
      <c r="Y44" s="17"/>
      <c r="Z44" s="118"/>
      <c r="AA44" s="17"/>
      <c r="AB44" s="38"/>
      <c r="AC44" s="17"/>
      <c r="AD44" s="109"/>
      <c r="AE44" s="17"/>
      <c r="AF44" s="38"/>
      <c r="AG44" s="17"/>
      <c r="AH44" s="128"/>
      <c r="AI44" s="17"/>
      <c r="AJ44" s="38"/>
      <c r="AK44" s="17"/>
      <c r="AL44" s="134"/>
      <c r="AM44" s="17"/>
      <c r="AN44" s="40"/>
      <c r="AO44" s="62"/>
      <c r="AP44" s="60"/>
      <c r="AQ44" s="62"/>
      <c r="AR44" s="40"/>
      <c r="AS44" s="17"/>
    </row>
    <row r="45" spans="1:45" s="11" customFormat="1" ht="29.25" customHeight="1">
      <c r="A45" s="80" t="s">
        <v>218</v>
      </c>
      <c r="B45" s="16" t="s">
        <v>219</v>
      </c>
      <c r="C45" s="66" t="s">
        <v>248</v>
      </c>
      <c r="D45" s="31">
        <v>5.5</v>
      </c>
      <c r="E45" s="17" t="e">
        <f>D45/#REF!*100</f>
        <v>#REF!</v>
      </c>
      <c r="F45" s="10">
        <v>30.6</v>
      </c>
      <c r="G45" s="17" t="e">
        <f>F45/#REF!*100</f>
        <v>#REF!</v>
      </c>
      <c r="H45" s="42">
        <v>16.3</v>
      </c>
      <c r="I45" s="15">
        <f>H45/D45*100</f>
        <v>296.3636363636364</v>
      </c>
      <c r="J45" s="42">
        <v>39.9</v>
      </c>
      <c r="K45" s="17">
        <f>J45/F45*100</f>
        <v>130.39215686274508</v>
      </c>
      <c r="L45" s="43">
        <v>26.4</v>
      </c>
      <c r="M45" s="62">
        <f>L45/H45*100</f>
        <v>161.96319018404907</v>
      </c>
      <c r="N45" s="90">
        <v>51</v>
      </c>
      <c r="O45" s="61">
        <f t="shared" si="0"/>
        <v>127.81954887218046</v>
      </c>
      <c r="P45" s="43">
        <v>19.38</v>
      </c>
      <c r="Q45" s="62">
        <f>P45/L45*100</f>
        <v>73.4090909090909</v>
      </c>
      <c r="R45" s="90">
        <v>40.85</v>
      </c>
      <c r="S45" s="17">
        <f t="shared" si="10"/>
        <v>80.09803921568628</v>
      </c>
      <c r="T45" s="43">
        <v>18.55</v>
      </c>
      <c r="U45" s="17">
        <f t="shared" si="11"/>
        <v>95.71723426212591</v>
      </c>
      <c r="V45" s="90">
        <v>41.7</v>
      </c>
      <c r="W45" s="17">
        <f>V45/R45*100</f>
        <v>102.08078335373318</v>
      </c>
      <c r="X45" s="43">
        <v>3</v>
      </c>
      <c r="Y45" s="17">
        <f>X45/T45*100</f>
        <v>16.172506738544474</v>
      </c>
      <c r="Z45" s="110">
        <v>20.1</v>
      </c>
      <c r="AA45" s="17">
        <f>Z45/V45*100</f>
        <v>48.201438848920866</v>
      </c>
      <c r="AB45" s="43">
        <v>4.03</v>
      </c>
      <c r="AC45" s="17">
        <f>AB45/X45*100</f>
        <v>134.33333333333334</v>
      </c>
      <c r="AD45" s="110">
        <v>4.03</v>
      </c>
      <c r="AE45" s="17">
        <f>AD45/Z45*100</f>
        <v>20.049751243781095</v>
      </c>
      <c r="AF45" s="47" t="s">
        <v>90</v>
      </c>
      <c r="AG45" s="17"/>
      <c r="AH45" s="124" t="s">
        <v>90</v>
      </c>
      <c r="AI45" s="17"/>
      <c r="AJ45" s="47" t="s">
        <v>90</v>
      </c>
      <c r="AK45" s="17"/>
      <c r="AL45" s="110" t="s">
        <v>90</v>
      </c>
      <c r="AM45" s="17"/>
      <c r="AN45" s="148" t="s">
        <v>90</v>
      </c>
      <c r="AO45" s="62"/>
      <c r="AP45" s="62" t="s">
        <v>90</v>
      </c>
      <c r="AQ45" s="62"/>
      <c r="AR45" s="148" t="s">
        <v>90</v>
      </c>
      <c r="AS45" s="17"/>
    </row>
    <row r="46" spans="1:45" s="11" customFormat="1" ht="20.25" customHeight="1">
      <c r="A46" s="80" t="s">
        <v>220</v>
      </c>
      <c r="B46" s="16" t="s">
        <v>221</v>
      </c>
      <c r="C46" s="66" t="s">
        <v>249</v>
      </c>
      <c r="D46" s="31"/>
      <c r="E46" s="31"/>
      <c r="F46" s="10"/>
      <c r="G46" s="31"/>
      <c r="H46" s="42"/>
      <c r="I46" s="15"/>
      <c r="J46" s="42"/>
      <c r="K46" s="17"/>
      <c r="L46" s="38"/>
      <c r="M46" s="62"/>
      <c r="N46" s="89"/>
      <c r="O46" s="61"/>
      <c r="P46" s="38"/>
      <c r="Q46" s="62"/>
      <c r="R46" s="90"/>
      <c r="S46" s="17"/>
      <c r="T46" s="38"/>
      <c r="U46" s="17"/>
      <c r="V46" s="90"/>
      <c r="W46" s="17"/>
      <c r="X46" s="38"/>
      <c r="Y46" s="17"/>
      <c r="Z46" s="110"/>
      <c r="AA46" s="17"/>
      <c r="AB46" s="38"/>
      <c r="AC46" s="17"/>
      <c r="AD46" s="109"/>
      <c r="AE46" s="17"/>
      <c r="AF46" s="38"/>
      <c r="AG46" s="17"/>
      <c r="AH46" s="109"/>
      <c r="AI46" s="17"/>
      <c r="AJ46" s="38"/>
      <c r="AK46" s="17"/>
      <c r="AL46" s="118"/>
      <c r="AM46" s="17"/>
      <c r="AN46" s="40"/>
      <c r="AO46" s="62"/>
      <c r="AP46" s="60"/>
      <c r="AQ46" s="62"/>
      <c r="AR46" s="40"/>
      <c r="AS46" s="17"/>
    </row>
    <row r="47" spans="1:45" s="11" customFormat="1" ht="18" customHeight="1">
      <c r="A47" s="80" t="s">
        <v>222</v>
      </c>
      <c r="B47" s="16" t="s">
        <v>223</v>
      </c>
      <c r="C47" s="66" t="s">
        <v>249</v>
      </c>
      <c r="D47" s="31"/>
      <c r="E47" s="31"/>
      <c r="F47" s="10"/>
      <c r="G47" s="31"/>
      <c r="H47" s="42"/>
      <c r="I47" s="15"/>
      <c r="J47" s="42"/>
      <c r="K47" s="17"/>
      <c r="L47" s="38"/>
      <c r="M47" s="62"/>
      <c r="N47" s="89"/>
      <c r="O47" s="61"/>
      <c r="P47" s="38"/>
      <c r="Q47" s="62"/>
      <c r="R47" s="90"/>
      <c r="S47" s="17"/>
      <c r="T47" s="38"/>
      <c r="U47" s="17"/>
      <c r="V47" s="90"/>
      <c r="W47" s="17"/>
      <c r="X47" s="38"/>
      <c r="Y47" s="17"/>
      <c r="Z47" s="110"/>
      <c r="AA47" s="17"/>
      <c r="AB47" s="38"/>
      <c r="AC47" s="17"/>
      <c r="AD47" s="109"/>
      <c r="AE47" s="17"/>
      <c r="AF47" s="38"/>
      <c r="AG47" s="17"/>
      <c r="AH47" s="109"/>
      <c r="AI47" s="17"/>
      <c r="AJ47" s="38"/>
      <c r="AK47" s="17"/>
      <c r="AL47" s="118"/>
      <c r="AM47" s="17"/>
      <c r="AN47" s="40"/>
      <c r="AO47" s="62"/>
      <c r="AP47" s="60"/>
      <c r="AQ47" s="62"/>
      <c r="AR47" s="40"/>
      <c r="AS47" s="17"/>
    </row>
    <row r="48" spans="1:45" s="11" customFormat="1" ht="20.25" customHeight="1">
      <c r="A48" s="80" t="s">
        <v>224</v>
      </c>
      <c r="B48" s="16" t="s">
        <v>225</v>
      </c>
      <c r="C48" s="66" t="s">
        <v>249</v>
      </c>
      <c r="D48" s="31"/>
      <c r="E48" s="31"/>
      <c r="F48" s="10"/>
      <c r="G48" s="31"/>
      <c r="H48" s="42"/>
      <c r="I48" s="15"/>
      <c r="J48" s="42"/>
      <c r="K48" s="17"/>
      <c r="L48" s="38"/>
      <c r="M48" s="62"/>
      <c r="N48" s="89"/>
      <c r="O48" s="61"/>
      <c r="P48" s="38"/>
      <c r="Q48" s="62"/>
      <c r="R48" s="90"/>
      <c r="S48" s="17"/>
      <c r="T48" s="38"/>
      <c r="U48" s="17"/>
      <c r="V48" s="90"/>
      <c r="W48" s="17"/>
      <c r="X48" s="38"/>
      <c r="Y48" s="17"/>
      <c r="Z48" s="110"/>
      <c r="AA48" s="17"/>
      <c r="AB48" s="38"/>
      <c r="AC48" s="17"/>
      <c r="AD48" s="109"/>
      <c r="AE48" s="17"/>
      <c r="AF48" s="38"/>
      <c r="AG48" s="17"/>
      <c r="AH48" s="109"/>
      <c r="AI48" s="17"/>
      <c r="AJ48" s="38"/>
      <c r="AK48" s="17"/>
      <c r="AL48" s="118"/>
      <c r="AM48" s="17"/>
      <c r="AN48" s="40"/>
      <c r="AO48" s="62"/>
      <c r="AP48" s="60"/>
      <c r="AQ48" s="62"/>
      <c r="AR48" s="40"/>
      <c r="AS48" s="17"/>
    </row>
    <row r="49" spans="1:45" s="11" customFormat="1" ht="30" customHeight="1">
      <c r="A49" s="80" t="s">
        <v>226</v>
      </c>
      <c r="B49" s="16" t="s">
        <v>227</v>
      </c>
      <c r="C49" s="66" t="s">
        <v>246</v>
      </c>
      <c r="D49" s="31"/>
      <c r="E49" s="31"/>
      <c r="F49" s="10"/>
      <c r="G49" s="31"/>
      <c r="H49" s="42"/>
      <c r="I49" s="15"/>
      <c r="J49" s="42"/>
      <c r="K49" s="17"/>
      <c r="L49" s="38"/>
      <c r="M49" s="62"/>
      <c r="N49" s="89"/>
      <c r="O49" s="61"/>
      <c r="P49" s="38"/>
      <c r="Q49" s="62"/>
      <c r="R49" s="90"/>
      <c r="S49" s="17"/>
      <c r="T49" s="38"/>
      <c r="U49" s="17"/>
      <c r="V49" s="90"/>
      <c r="W49" s="17"/>
      <c r="X49" s="38"/>
      <c r="Y49" s="17"/>
      <c r="Z49" s="110"/>
      <c r="AA49" s="17"/>
      <c r="AB49" s="38"/>
      <c r="AC49" s="17"/>
      <c r="AD49" s="109"/>
      <c r="AE49" s="17"/>
      <c r="AF49" s="38"/>
      <c r="AG49" s="17"/>
      <c r="AH49" s="109"/>
      <c r="AI49" s="17"/>
      <c r="AJ49" s="38"/>
      <c r="AK49" s="17"/>
      <c r="AL49" s="118"/>
      <c r="AM49" s="17"/>
      <c r="AN49" s="40"/>
      <c r="AO49" s="62"/>
      <c r="AP49" s="60"/>
      <c r="AQ49" s="62"/>
      <c r="AR49" s="40"/>
      <c r="AS49" s="17"/>
    </row>
    <row r="50" spans="1:45" s="11" customFormat="1" ht="18.75" customHeight="1">
      <c r="A50" s="81" t="s">
        <v>134</v>
      </c>
      <c r="B50" s="55" t="s">
        <v>76</v>
      </c>
      <c r="C50" s="55"/>
      <c r="D50" s="31"/>
      <c r="E50" s="31"/>
      <c r="F50" s="10"/>
      <c r="G50" s="31"/>
      <c r="H50" s="42"/>
      <c r="I50" s="15"/>
      <c r="J50" s="42"/>
      <c r="K50" s="17"/>
      <c r="L50" s="38"/>
      <c r="M50" s="62"/>
      <c r="N50" s="89"/>
      <c r="O50" s="61"/>
      <c r="P50" s="38"/>
      <c r="Q50" s="62"/>
      <c r="R50" s="90"/>
      <c r="S50" s="17"/>
      <c r="T50" s="38"/>
      <c r="U50" s="17"/>
      <c r="V50" s="90"/>
      <c r="W50" s="17"/>
      <c r="X50" s="38"/>
      <c r="Y50" s="17"/>
      <c r="Z50" s="110"/>
      <c r="AA50" s="17"/>
      <c r="AB50" s="38"/>
      <c r="AC50" s="17"/>
      <c r="AD50" s="109"/>
      <c r="AE50" s="17"/>
      <c r="AF50" s="38"/>
      <c r="AG50" s="17"/>
      <c r="AH50" s="123"/>
      <c r="AI50" s="17"/>
      <c r="AJ50" s="38"/>
      <c r="AK50" s="17"/>
      <c r="AL50" s="118"/>
      <c r="AM50" s="17"/>
      <c r="AN50" s="40"/>
      <c r="AO50" s="62"/>
      <c r="AP50" s="60"/>
      <c r="AQ50" s="62"/>
      <c r="AR50" s="40"/>
      <c r="AS50" s="17"/>
    </row>
    <row r="51" spans="1:45" s="11" customFormat="1" ht="19.5" customHeight="1">
      <c r="A51" s="80"/>
      <c r="B51" s="16" t="s">
        <v>2</v>
      </c>
      <c r="C51" s="66" t="s">
        <v>16</v>
      </c>
      <c r="D51" s="31">
        <v>1221.4</v>
      </c>
      <c r="E51" s="17" t="e">
        <f>D51/#REF!*100</f>
        <v>#REF!</v>
      </c>
      <c r="F51" s="10">
        <v>4172.1</v>
      </c>
      <c r="G51" s="31">
        <v>46.8</v>
      </c>
      <c r="H51" s="43">
        <v>1073.411</v>
      </c>
      <c r="I51" s="15">
        <f>H51/D51*100</f>
        <v>87.88365809726542</v>
      </c>
      <c r="J51" s="43">
        <v>3320.1</v>
      </c>
      <c r="K51" s="17">
        <f>J51/F51*100</f>
        <v>79.5786294671748</v>
      </c>
      <c r="L51" s="43">
        <v>2280.609</v>
      </c>
      <c r="M51" s="62">
        <f>L51/H51*100</f>
        <v>212.46372545092234</v>
      </c>
      <c r="N51" s="90">
        <v>4940.4</v>
      </c>
      <c r="O51" s="61">
        <f t="shared" si="0"/>
        <v>148.8027469052137</v>
      </c>
      <c r="P51" s="43">
        <v>4212.85</v>
      </c>
      <c r="Q51" s="62">
        <f>P51/L51*100</f>
        <v>184.72478184555092</v>
      </c>
      <c r="R51" s="90">
        <v>8524.1</v>
      </c>
      <c r="S51" s="17">
        <f t="shared" si="10"/>
        <v>172.53866083717918</v>
      </c>
      <c r="T51" s="43">
        <v>5654.53</v>
      </c>
      <c r="U51" s="17">
        <f t="shared" si="11"/>
        <v>134.22101427774544</v>
      </c>
      <c r="V51" s="90">
        <v>20721.7</v>
      </c>
      <c r="W51" s="17">
        <f>V51/R51*100</f>
        <v>243.09545875810934</v>
      </c>
      <c r="X51" s="43">
        <v>5840.4</v>
      </c>
      <c r="Y51" s="17">
        <f>X51/T51*100</f>
        <v>103.28709901618703</v>
      </c>
      <c r="Z51" s="110">
        <v>35683.038</v>
      </c>
      <c r="AA51" s="17">
        <f>Z51/V51*100</f>
        <v>172.20130587741355</v>
      </c>
      <c r="AB51" s="43">
        <v>15553.626</v>
      </c>
      <c r="AC51" s="17">
        <f>AB51/X51*100</f>
        <v>266.3109718512431</v>
      </c>
      <c r="AD51" s="110">
        <v>33324.712</v>
      </c>
      <c r="AE51" s="17">
        <f>AD51/Z51*100</f>
        <v>93.39090466456359</v>
      </c>
      <c r="AF51" s="43">
        <v>19782.762</v>
      </c>
      <c r="AG51" s="17">
        <f>AF51/AB51*100</f>
        <v>127.19067566624014</v>
      </c>
      <c r="AH51" s="128">
        <v>40293.6</v>
      </c>
      <c r="AI51" s="17">
        <f>AH51/AD51*100</f>
        <v>120.91207269848275</v>
      </c>
      <c r="AJ51" s="43">
        <v>18947.9</v>
      </c>
      <c r="AK51" s="17">
        <f>AJ51/AF51*100</f>
        <v>95.77985116537317</v>
      </c>
      <c r="AL51" s="110">
        <v>43805.845</v>
      </c>
      <c r="AM51" s="17">
        <f>AL51/AH51*100</f>
        <v>108.71663241805152</v>
      </c>
      <c r="AN51" s="62"/>
      <c r="AO51" s="62">
        <f>AN51/AJ51*100</f>
        <v>0</v>
      </c>
      <c r="AP51" s="62">
        <v>48282.3</v>
      </c>
      <c r="AQ51" s="62">
        <f>AP51/AL51*100</f>
        <v>110.21885321467946</v>
      </c>
      <c r="AR51" s="62"/>
      <c r="AS51" s="17" t="e">
        <f>AR51/AN51*100</f>
        <v>#DIV/0!</v>
      </c>
    </row>
    <row r="52" spans="1:45" s="11" customFormat="1" ht="49.5" customHeight="1">
      <c r="A52" s="80" t="s">
        <v>135</v>
      </c>
      <c r="B52" s="122" t="s">
        <v>58</v>
      </c>
      <c r="C52" s="68" t="s">
        <v>250</v>
      </c>
      <c r="D52" s="17" t="e">
        <f>D51/#REF!/D53*100*100</f>
        <v>#REF!</v>
      </c>
      <c r="E52" s="17" t="e">
        <f>D52/#REF!*100</f>
        <v>#REF!</v>
      </c>
      <c r="F52" s="10">
        <v>87.2</v>
      </c>
      <c r="G52" s="31">
        <v>44.5</v>
      </c>
      <c r="H52" s="43">
        <f>H51/D51/H53*100*100</f>
        <v>82.98740141384837</v>
      </c>
      <c r="I52" s="15" t="s">
        <v>90</v>
      </c>
      <c r="J52" s="43">
        <f>J51/F51/J53*100*100</f>
        <v>75.42998053760644</v>
      </c>
      <c r="K52" s="17" t="s">
        <v>90</v>
      </c>
      <c r="L52" s="38">
        <f>L51/H51/L53*100*100</f>
        <v>203.31456980949505</v>
      </c>
      <c r="M52" s="62">
        <f>L52/H52*100</f>
        <v>244.9945007864378</v>
      </c>
      <c r="N52" s="90">
        <f>N51/J51/N53*100*100</f>
        <v>142.25884025355037</v>
      </c>
      <c r="O52" s="61">
        <f t="shared" si="0"/>
        <v>188.5972119303752</v>
      </c>
      <c r="P52" s="43">
        <f>P51/L51/P53*100*100</f>
        <v>167.77909341103629</v>
      </c>
      <c r="Q52" s="62">
        <f>P52/L52*100</f>
        <v>82.52192332711061</v>
      </c>
      <c r="R52" s="90">
        <f>R51/N51/R53*100*100</f>
        <v>156.71086361233353</v>
      </c>
      <c r="S52" s="17">
        <f t="shared" si="10"/>
        <v>110.15896329045356</v>
      </c>
      <c r="T52" s="43">
        <v>109.2</v>
      </c>
      <c r="U52" s="17">
        <f t="shared" si="11"/>
        <v>65.08558234515826</v>
      </c>
      <c r="V52" s="90">
        <v>205.11177377631466</v>
      </c>
      <c r="W52" s="17">
        <f>V52/R52*100</f>
        <v>130.88548492956673</v>
      </c>
      <c r="X52" s="43">
        <f>X51/T51/X53*100*100</f>
        <v>99.60183125958247</v>
      </c>
      <c r="Y52" s="17">
        <f>X52/T52*100</f>
        <v>91.21046818643083</v>
      </c>
      <c r="Z52" s="110">
        <f>Z51/V51/Z53*100*100</f>
        <v>166.0571898528578</v>
      </c>
      <c r="AA52" s="17">
        <f>Z52/V52*100</f>
        <v>80.95936512837729</v>
      </c>
      <c r="AB52" s="43">
        <f>AB51/X51/AB53*100*100</f>
        <v>252.90690584163636</v>
      </c>
      <c r="AC52" s="17">
        <f>AB52/X52*100</f>
        <v>253.91792765587806</v>
      </c>
      <c r="AD52" s="110">
        <f>AD51/Z51/AD53*100*100</f>
        <v>88.69031782009839</v>
      </c>
      <c r="AE52" s="17">
        <f>AD52/Z52*100</f>
        <v>53.409501810000705</v>
      </c>
      <c r="AF52" s="43">
        <f>AF51/AB51/AF53*100*100</f>
        <v>119.09239294591774</v>
      </c>
      <c r="AG52" s="17">
        <f>AF52/AB52*100</f>
        <v>47.08941914796516</v>
      </c>
      <c r="AH52" s="124">
        <v>104.7</v>
      </c>
      <c r="AI52" s="17">
        <f>AH52/AD52*100</f>
        <v>118.05121750987075</v>
      </c>
      <c r="AJ52" s="43">
        <f>AJ51/AF51/AJ53*100*100</f>
        <v>90.70061663387611</v>
      </c>
      <c r="AK52" s="17">
        <f>AJ52/AF52*100</f>
        <v>76.1598741869811</v>
      </c>
      <c r="AL52" s="110">
        <f>AL51/AH51/AL53*100*100</f>
        <v>102.95135645648818</v>
      </c>
      <c r="AM52" s="17">
        <f>AL52/AH52*100</f>
        <v>98.32985334908135</v>
      </c>
      <c r="AN52" s="62"/>
      <c r="AO52" s="62">
        <f>AN52/AJ52*100</f>
        <v>0</v>
      </c>
      <c r="AP52" s="62">
        <f>AP51/AL51/AP53*100*100</f>
        <v>105.0704034458336</v>
      </c>
      <c r="AQ52" s="62">
        <f>AP52/AL52*100</f>
        <v>102.05829924177931</v>
      </c>
      <c r="AR52" s="62" t="e">
        <f>AR51/AN51/AR53*100*100</f>
        <v>#DIV/0!</v>
      </c>
      <c r="AS52" s="17"/>
    </row>
    <row r="53" spans="1:45" s="21" customFormat="1" ht="20.25" customHeight="1">
      <c r="A53" s="82"/>
      <c r="B53" s="22" t="s">
        <v>205</v>
      </c>
      <c r="C53" s="69"/>
      <c r="D53" s="32">
        <v>106.8</v>
      </c>
      <c r="E53" s="32"/>
      <c r="F53" s="20">
        <v>106.8</v>
      </c>
      <c r="G53" s="32"/>
      <c r="H53" s="45">
        <v>105.9</v>
      </c>
      <c r="I53" s="15">
        <f>H53/D53*100</f>
        <v>99.15730337078652</v>
      </c>
      <c r="J53" s="45">
        <v>105.5</v>
      </c>
      <c r="K53" s="17">
        <f>J53/F53*100</f>
        <v>98.78277153558052</v>
      </c>
      <c r="L53" s="75">
        <v>104.5</v>
      </c>
      <c r="M53" s="62">
        <f>L53/H53*100</f>
        <v>98.67799811142586</v>
      </c>
      <c r="N53" s="93">
        <v>104.6</v>
      </c>
      <c r="O53" s="61">
        <f t="shared" si="0"/>
        <v>99.14691943127961</v>
      </c>
      <c r="P53" s="75">
        <v>110.1</v>
      </c>
      <c r="Q53" s="62">
        <f>P53/L53*100</f>
        <v>105.35885167464114</v>
      </c>
      <c r="R53" s="93">
        <v>110.1</v>
      </c>
      <c r="S53" s="17"/>
      <c r="T53" s="75"/>
      <c r="U53" s="17">
        <f t="shared" si="11"/>
        <v>0</v>
      </c>
      <c r="V53" s="93">
        <v>109.2</v>
      </c>
      <c r="W53" s="17"/>
      <c r="X53" s="75">
        <v>103.7</v>
      </c>
      <c r="Y53" s="17"/>
      <c r="Z53" s="120">
        <v>103.7</v>
      </c>
      <c r="AA53" s="17"/>
      <c r="AB53" s="75">
        <v>105.3</v>
      </c>
      <c r="AC53" s="17"/>
      <c r="AD53" s="112">
        <v>105.3</v>
      </c>
      <c r="AE53" s="17"/>
      <c r="AF53" s="75">
        <v>106.8</v>
      </c>
      <c r="AG53" s="17">
        <f>AF53/AB53*100</f>
        <v>101.42450142450143</v>
      </c>
      <c r="AH53" s="112">
        <v>106.8</v>
      </c>
      <c r="AI53" s="17"/>
      <c r="AJ53" s="75">
        <v>105.6</v>
      </c>
      <c r="AK53" s="17"/>
      <c r="AL53" s="120">
        <v>105.6</v>
      </c>
      <c r="AM53" s="17"/>
      <c r="AN53" s="142">
        <v>104.9</v>
      </c>
      <c r="AO53" s="62"/>
      <c r="AP53" s="145">
        <v>104.9</v>
      </c>
      <c r="AQ53" s="62"/>
      <c r="AR53" s="142">
        <v>105.7</v>
      </c>
      <c r="AS53" s="17"/>
    </row>
    <row r="54" spans="1:45" s="11" customFormat="1" ht="30" customHeight="1">
      <c r="A54" s="81" t="s">
        <v>136</v>
      </c>
      <c r="B54" s="56" t="s">
        <v>77</v>
      </c>
      <c r="C54" s="56"/>
      <c r="D54" s="31"/>
      <c r="E54" s="31"/>
      <c r="F54" s="10"/>
      <c r="G54" s="31"/>
      <c r="H54" s="42"/>
      <c r="I54" s="15"/>
      <c r="J54" s="42"/>
      <c r="K54" s="17"/>
      <c r="L54" s="38"/>
      <c r="M54" s="62"/>
      <c r="N54" s="89"/>
      <c r="O54" s="61"/>
      <c r="P54" s="38"/>
      <c r="Q54" s="62"/>
      <c r="R54" s="90"/>
      <c r="S54" s="17"/>
      <c r="T54" s="38"/>
      <c r="U54" s="17"/>
      <c r="V54" s="90"/>
      <c r="W54" s="17"/>
      <c r="X54" s="38"/>
      <c r="Y54" s="17"/>
      <c r="Z54" s="118"/>
      <c r="AA54" s="17"/>
      <c r="AB54" s="38"/>
      <c r="AC54" s="17"/>
      <c r="AD54" s="109"/>
      <c r="AE54" s="17"/>
      <c r="AF54" s="38"/>
      <c r="AG54" s="17"/>
      <c r="AH54" s="109"/>
      <c r="AI54" s="17"/>
      <c r="AJ54" s="38"/>
      <c r="AK54" s="17"/>
      <c r="AL54" s="118"/>
      <c r="AM54" s="17"/>
      <c r="AN54" s="40"/>
      <c r="AO54" s="62"/>
      <c r="AP54" s="60"/>
      <c r="AQ54" s="62"/>
      <c r="AR54" s="40"/>
      <c r="AS54" s="17"/>
    </row>
    <row r="55" spans="1:45" s="11" customFormat="1" ht="14.25">
      <c r="A55" s="80"/>
      <c r="B55" s="16" t="s">
        <v>2</v>
      </c>
      <c r="C55" s="66" t="s">
        <v>17</v>
      </c>
      <c r="D55" s="31">
        <v>0</v>
      </c>
      <c r="E55" s="31" t="s">
        <v>90</v>
      </c>
      <c r="F55" s="10">
        <v>150</v>
      </c>
      <c r="G55" s="17" t="e">
        <f>F55/#REF!*100</f>
        <v>#REF!</v>
      </c>
      <c r="H55" s="42">
        <v>16.8</v>
      </c>
      <c r="I55" s="15" t="s">
        <v>90</v>
      </c>
      <c r="J55" s="42">
        <v>170.8</v>
      </c>
      <c r="K55" s="17">
        <f>J55/F55*100</f>
        <v>113.86666666666667</v>
      </c>
      <c r="L55" s="38">
        <v>55.3</v>
      </c>
      <c r="M55" s="62">
        <f>L55/H55*100</f>
        <v>329.16666666666663</v>
      </c>
      <c r="N55" s="89">
        <v>369.1</v>
      </c>
      <c r="O55" s="61">
        <f t="shared" si="0"/>
        <v>216.1007025761124</v>
      </c>
      <c r="P55" s="38">
        <v>90.3</v>
      </c>
      <c r="Q55" s="62">
        <f>P55/L55*100</f>
        <v>163.29113924050634</v>
      </c>
      <c r="R55" s="90">
        <v>506.4</v>
      </c>
      <c r="S55" s="17">
        <f t="shared" si="10"/>
        <v>137.19859116770522</v>
      </c>
      <c r="T55" s="38">
        <v>90.5</v>
      </c>
      <c r="U55" s="17">
        <f t="shared" si="11"/>
        <v>100.22148394241417</v>
      </c>
      <c r="V55" s="90">
        <v>424.7</v>
      </c>
      <c r="W55" s="17">
        <f>V55/R55*100</f>
        <v>83.86650868878357</v>
      </c>
      <c r="X55" s="38">
        <v>77.1</v>
      </c>
      <c r="Y55" s="17">
        <f>X55/T55*100</f>
        <v>85.19337016574585</v>
      </c>
      <c r="Z55" s="118">
        <v>507</v>
      </c>
      <c r="AA55" s="17">
        <f>Z55/V55*100</f>
        <v>119.37838474217095</v>
      </c>
      <c r="AB55" s="38">
        <v>845.684</v>
      </c>
      <c r="AC55" s="17">
        <f>AB55/X55*100</f>
        <v>1096.8664072632946</v>
      </c>
      <c r="AD55" s="109">
        <v>2232.028</v>
      </c>
      <c r="AE55" s="17">
        <f>AD55/Z55*100</f>
        <v>440.24220907297826</v>
      </c>
      <c r="AF55" s="43">
        <v>1679.9</v>
      </c>
      <c r="AG55" s="17">
        <f>AF55/AB55*100</f>
        <v>198.64393792480408</v>
      </c>
      <c r="AH55" s="110" t="s">
        <v>265</v>
      </c>
      <c r="AI55" s="17" t="s">
        <v>90</v>
      </c>
      <c r="AJ55" s="43" t="s">
        <v>265</v>
      </c>
      <c r="AK55" s="17" t="s">
        <v>90</v>
      </c>
      <c r="AL55" s="110" t="s">
        <v>265</v>
      </c>
      <c r="AM55" s="17" t="s">
        <v>90</v>
      </c>
      <c r="AN55" s="62" t="s">
        <v>265</v>
      </c>
      <c r="AO55" s="62" t="s">
        <v>90</v>
      </c>
      <c r="AP55" s="62" t="s">
        <v>265</v>
      </c>
      <c r="AQ55" s="62" t="s">
        <v>90</v>
      </c>
      <c r="AR55" s="62" t="s">
        <v>265</v>
      </c>
      <c r="AS55" s="17" t="s">
        <v>90</v>
      </c>
    </row>
    <row r="56" spans="1:45" s="11" customFormat="1" ht="41.25" customHeight="1">
      <c r="A56" s="80" t="s">
        <v>137</v>
      </c>
      <c r="B56" s="122" t="s">
        <v>58</v>
      </c>
      <c r="C56" s="68" t="s">
        <v>250</v>
      </c>
      <c r="D56" s="31" t="s">
        <v>90</v>
      </c>
      <c r="E56" s="31" t="s">
        <v>90</v>
      </c>
      <c r="F56" s="15" t="e">
        <f>F55/#REF!/F57*100*100</f>
        <v>#REF!</v>
      </c>
      <c r="G56" s="17" t="e">
        <f>F56/#REF!*100</f>
        <v>#REF!</v>
      </c>
      <c r="H56" s="42" t="s">
        <v>90</v>
      </c>
      <c r="I56" s="15" t="s">
        <v>90</v>
      </c>
      <c r="J56" s="43">
        <f>J55/F55/J57*100*100</f>
        <v>107.82828282828285</v>
      </c>
      <c r="K56" s="17" t="s">
        <v>90</v>
      </c>
      <c r="L56" s="43">
        <f>L55/H55/L57*100*100</f>
        <v>320.5128205128205</v>
      </c>
      <c r="M56" s="62" t="s">
        <v>90</v>
      </c>
      <c r="N56" s="90">
        <f>N55/J55/N57*100*100</f>
        <v>208.79294934890086</v>
      </c>
      <c r="O56" s="61">
        <f t="shared" si="0"/>
        <v>193.63467902146306</v>
      </c>
      <c r="P56" s="43">
        <f>P55/L55/P57*100*100</f>
        <v>152.75129957016495</v>
      </c>
      <c r="Q56" s="62" t="s">
        <v>90</v>
      </c>
      <c r="R56" s="90">
        <f>R55/N55/R57*100*100</f>
        <v>128.3429290623996</v>
      </c>
      <c r="S56" s="17">
        <f t="shared" si="10"/>
        <v>61.46899570250035</v>
      </c>
      <c r="T56" s="43" t="s">
        <v>262</v>
      </c>
      <c r="U56" s="17" t="s">
        <v>90</v>
      </c>
      <c r="V56" s="90">
        <v>91.86514361310131</v>
      </c>
      <c r="W56" s="17"/>
      <c r="X56" s="43">
        <f>X55/T55/X57*100*100</f>
        <v>80.14428049458687</v>
      </c>
      <c r="Y56" s="17"/>
      <c r="Z56" s="110">
        <f>Z55/V55/Z57*100*100</f>
        <v>112.30327821464815</v>
      </c>
      <c r="AA56" s="17"/>
      <c r="AB56" s="43">
        <f>AB55/X55/AB57*100*100</f>
        <v>1042.6486761057931</v>
      </c>
      <c r="AC56" s="17"/>
      <c r="AD56" s="110">
        <f>AD55/Z55/AD57*100*100</f>
        <v>418.4811873317284</v>
      </c>
      <c r="AE56" s="17"/>
      <c r="AF56" s="43">
        <f>AF55/AB55/AF57*100*100</f>
        <v>187.93182395913345</v>
      </c>
      <c r="AG56" s="17"/>
      <c r="AH56" s="110" t="s">
        <v>90</v>
      </c>
      <c r="AI56" s="17"/>
      <c r="AJ56" s="43" t="s">
        <v>90</v>
      </c>
      <c r="AK56" s="17" t="s">
        <v>90</v>
      </c>
      <c r="AL56" s="110" t="s">
        <v>90</v>
      </c>
      <c r="AM56" s="17"/>
      <c r="AN56" s="62" t="s">
        <v>90</v>
      </c>
      <c r="AO56" s="62" t="s">
        <v>90</v>
      </c>
      <c r="AP56" s="62" t="s">
        <v>90</v>
      </c>
      <c r="AQ56" s="62"/>
      <c r="AR56" s="62" t="s">
        <v>90</v>
      </c>
      <c r="AS56" s="17" t="s">
        <v>90</v>
      </c>
    </row>
    <row r="57" spans="1:45" s="21" customFormat="1" ht="18" customHeight="1">
      <c r="A57" s="82"/>
      <c r="B57" s="30" t="s">
        <v>205</v>
      </c>
      <c r="C57" s="69"/>
      <c r="D57" s="32">
        <v>108.5</v>
      </c>
      <c r="E57" s="32"/>
      <c r="F57" s="19">
        <v>108.5</v>
      </c>
      <c r="G57" s="33"/>
      <c r="H57" s="45">
        <v>106.4</v>
      </c>
      <c r="I57" s="19"/>
      <c r="J57" s="45">
        <v>105.6</v>
      </c>
      <c r="K57" s="33"/>
      <c r="L57" s="51">
        <v>102.7</v>
      </c>
      <c r="M57" s="62">
        <f>L57/H57*100</f>
        <v>96.52255639097744</v>
      </c>
      <c r="N57" s="96">
        <v>103.5</v>
      </c>
      <c r="O57" s="61">
        <f t="shared" si="0"/>
        <v>98.01136363636364</v>
      </c>
      <c r="P57" s="75">
        <v>106.9</v>
      </c>
      <c r="Q57" s="62">
        <f>P57/L57*100</f>
        <v>104.08958130477117</v>
      </c>
      <c r="R57" s="93">
        <v>106.9</v>
      </c>
      <c r="S57" s="17"/>
      <c r="T57" s="75">
        <v>104.1</v>
      </c>
      <c r="U57" s="17">
        <f t="shared" si="11"/>
        <v>97.38072965388213</v>
      </c>
      <c r="V57" s="93">
        <v>104.1</v>
      </c>
      <c r="W57" s="17"/>
      <c r="X57" s="75">
        <v>106.3</v>
      </c>
      <c r="Y57" s="17">
        <f>X57/T57*100</f>
        <v>102.11335254562921</v>
      </c>
      <c r="Z57" s="120">
        <v>106.3</v>
      </c>
      <c r="AA57" s="17"/>
      <c r="AB57" s="75">
        <v>105.2</v>
      </c>
      <c r="AC57" s="17">
        <f>AB57/X57*100</f>
        <v>98.96519285042334</v>
      </c>
      <c r="AD57" s="112">
        <v>105.2</v>
      </c>
      <c r="AE57" s="17">
        <f>AD57/V57*100</f>
        <v>101.0566762728146</v>
      </c>
      <c r="AF57" s="75">
        <v>105.7</v>
      </c>
      <c r="AG57" s="17">
        <f>AF57/X57*100</f>
        <v>99.43555973659454</v>
      </c>
      <c r="AH57" s="112">
        <v>105.2</v>
      </c>
      <c r="AI57" s="17">
        <f>AH57/Z57*100</f>
        <v>98.96519285042334</v>
      </c>
      <c r="AJ57" s="75">
        <v>105.7</v>
      </c>
      <c r="AK57" s="17">
        <f>AJ57/AB57*100</f>
        <v>100.47528517110267</v>
      </c>
      <c r="AL57" s="120">
        <v>106.7</v>
      </c>
      <c r="AM57" s="17">
        <f>AL57/AD57*100</f>
        <v>101.42585551330798</v>
      </c>
      <c r="AN57" s="142" t="s">
        <v>90</v>
      </c>
      <c r="AO57" s="62" t="e">
        <f>AN57/AF57*100</f>
        <v>#VALUE!</v>
      </c>
      <c r="AP57" s="145">
        <v>106.7</v>
      </c>
      <c r="AQ57" s="62">
        <f>AP57/AH57*100</f>
        <v>101.42585551330798</v>
      </c>
      <c r="AR57" s="142" t="s">
        <v>90</v>
      </c>
      <c r="AS57" s="17"/>
    </row>
    <row r="58" spans="1:45" s="11" customFormat="1" ht="18.75" customHeight="1">
      <c r="A58" s="81" t="s">
        <v>138</v>
      </c>
      <c r="B58" s="58" t="s">
        <v>78</v>
      </c>
      <c r="C58" s="58"/>
      <c r="D58" s="10"/>
      <c r="E58" s="10"/>
      <c r="F58" s="20"/>
      <c r="G58" s="32"/>
      <c r="H58" s="39"/>
      <c r="I58" s="15"/>
      <c r="J58" s="42"/>
      <c r="K58" s="17"/>
      <c r="L58" s="38"/>
      <c r="M58" s="62"/>
      <c r="N58" s="89"/>
      <c r="O58" s="61"/>
      <c r="P58" s="38"/>
      <c r="Q58" s="62"/>
      <c r="R58" s="90"/>
      <c r="S58" s="17"/>
      <c r="T58" s="38"/>
      <c r="U58" s="17"/>
      <c r="V58" s="90"/>
      <c r="W58" s="17"/>
      <c r="X58" s="38"/>
      <c r="Y58" s="17"/>
      <c r="Z58" s="118"/>
      <c r="AA58" s="17"/>
      <c r="AB58" s="38"/>
      <c r="AC58" s="17"/>
      <c r="AD58" s="109"/>
      <c r="AE58" s="17"/>
      <c r="AF58" s="38"/>
      <c r="AG58" s="17"/>
      <c r="AH58" s="109"/>
      <c r="AI58" s="17"/>
      <c r="AJ58" s="38"/>
      <c r="AK58" s="17"/>
      <c r="AL58" s="118"/>
      <c r="AM58" s="17"/>
      <c r="AN58" s="40"/>
      <c r="AO58" s="62"/>
      <c r="AP58" s="60"/>
      <c r="AQ58" s="62"/>
      <c r="AR58" s="40"/>
      <c r="AS58" s="17"/>
    </row>
    <row r="59" spans="1:45" s="11" customFormat="1" ht="14.25">
      <c r="A59" s="80"/>
      <c r="B59" s="16" t="s">
        <v>2</v>
      </c>
      <c r="C59" s="66" t="s">
        <v>17</v>
      </c>
      <c r="D59" s="10">
        <v>924.5</v>
      </c>
      <c r="E59" s="10" t="s">
        <v>90</v>
      </c>
      <c r="F59" s="10">
        <v>2165.67</v>
      </c>
      <c r="G59" s="17" t="e">
        <f>F59/#REF!*100</f>
        <v>#REF!</v>
      </c>
      <c r="H59" s="39">
        <v>1147.1</v>
      </c>
      <c r="I59" s="15">
        <f>H59/D59*100</f>
        <v>124.07787993510004</v>
      </c>
      <c r="J59" s="42">
        <v>2307.8</v>
      </c>
      <c r="K59" s="17">
        <f>J59/F59*100</f>
        <v>106.56286507177917</v>
      </c>
      <c r="L59" s="38">
        <v>1478.5</v>
      </c>
      <c r="M59" s="62">
        <f>L59/H59*100</f>
        <v>128.89024496556536</v>
      </c>
      <c r="N59" s="90">
        <v>2444</v>
      </c>
      <c r="O59" s="61">
        <f t="shared" si="0"/>
        <v>105.90172458618596</v>
      </c>
      <c r="P59" s="43">
        <v>1286</v>
      </c>
      <c r="Q59" s="62">
        <f>P59/L59*100</f>
        <v>86.98004734528239</v>
      </c>
      <c r="R59" s="90">
        <v>2163</v>
      </c>
      <c r="S59" s="17">
        <f t="shared" si="10"/>
        <v>88.50245499181669</v>
      </c>
      <c r="T59" s="43">
        <v>1484</v>
      </c>
      <c r="U59" s="17">
        <f t="shared" si="11"/>
        <v>115.39657853810263</v>
      </c>
      <c r="V59" s="90">
        <v>2337</v>
      </c>
      <c r="W59" s="17">
        <f>V59/R59*100</f>
        <v>108.04438280166436</v>
      </c>
      <c r="X59" s="43">
        <v>1221.3</v>
      </c>
      <c r="Y59" s="17">
        <f>X59/T59*100</f>
        <v>82.29784366576818</v>
      </c>
      <c r="Z59" s="110">
        <v>2442.6</v>
      </c>
      <c r="AA59" s="17">
        <f>Z59/V59*100</f>
        <v>104.5186136071887</v>
      </c>
      <c r="AB59" s="43">
        <v>1271.8</v>
      </c>
      <c r="AC59" s="17">
        <f>AB59/X59*100</f>
        <v>104.1349381806272</v>
      </c>
      <c r="AD59" s="110">
        <v>2543.54</v>
      </c>
      <c r="AE59" s="17">
        <f>AD59/Z59*100</f>
        <v>104.13248178170802</v>
      </c>
      <c r="AF59" s="43">
        <v>1329</v>
      </c>
      <c r="AG59" s="17">
        <f>AF59/AB59*100</f>
        <v>104.4975625098286</v>
      </c>
      <c r="AH59" s="110">
        <v>2658</v>
      </c>
      <c r="AI59" s="17">
        <f>AH59/AD59*100</f>
        <v>104.50002752069949</v>
      </c>
      <c r="AJ59" s="43">
        <v>1304.2</v>
      </c>
      <c r="AK59" s="17">
        <f>AJ59/AF59*100</f>
        <v>98.1339352896915</v>
      </c>
      <c r="AL59" s="110">
        <v>2628.6</v>
      </c>
      <c r="AM59" s="17">
        <f>AL59/AH59*100</f>
        <v>98.89390519187359</v>
      </c>
      <c r="AN59" s="62">
        <v>254.4</v>
      </c>
      <c r="AO59" s="62">
        <f>AN59/AJ59*100</f>
        <v>19.506210703879773</v>
      </c>
      <c r="AP59" s="62">
        <v>3046.16</v>
      </c>
      <c r="AQ59" s="62">
        <f>AP59/AL59*100</f>
        <v>115.88526211671612</v>
      </c>
      <c r="AR59" s="62">
        <v>285.6</v>
      </c>
      <c r="AS59" s="17">
        <f>AR59/AN59*100</f>
        <v>112.26415094339623</v>
      </c>
    </row>
    <row r="60" spans="1:45" s="11" customFormat="1" ht="51.75" customHeight="1">
      <c r="A60" s="80" t="s">
        <v>139</v>
      </c>
      <c r="B60" s="122" t="s">
        <v>58</v>
      </c>
      <c r="C60" s="68" t="s">
        <v>250</v>
      </c>
      <c r="D60" s="15" t="e">
        <f>D59/#REF!/D61*100*100</f>
        <v>#REF!</v>
      </c>
      <c r="E60" s="10" t="s">
        <v>90</v>
      </c>
      <c r="F60" s="15" t="e">
        <f>F59/#REF!/F61*100*100</f>
        <v>#REF!</v>
      </c>
      <c r="G60" s="31">
        <v>105.9</v>
      </c>
      <c r="H60" s="54">
        <f>H59/D59/H61*100*100</f>
        <v>116.83416189745766</v>
      </c>
      <c r="I60" s="15" t="s">
        <v>90</v>
      </c>
      <c r="J60" s="43">
        <f>J59/F59/J61*100*100</f>
        <v>99.96516423243824</v>
      </c>
      <c r="K60" s="17" t="s">
        <v>90</v>
      </c>
      <c r="L60" s="38">
        <f>L59/H59/L61*100*100</f>
        <v>121.25140636459581</v>
      </c>
      <c r="M60" s="62" t="s">
        <v>90</v>
      </c>
      <c r="N60" s="90">
        <f>N59/J59/N61*100*100</f>
        <v>98.69685422757313</v>
      </c>
      <c r="O60" s="61">
        <f t="shared" si="0"/>
        <v>98.73124801564268</v>
      </c>
      <c r="P60" s="38">
        <f>P59/L59/P61*100*100</f>
        <v>74.72512658529415</v>
      </c>
      <c r="Q60" s="62" t="s">
        <v>90</v>
      </c>
      <c r="R60" s="90">
        <f>R59/N59/R61*100*100</f>
        <v>76.03303693455042</v>
      </c>
      <c r="S60" s="17">
        <f t="shared" si="10"/>
        <v>77.03694056877947</v>
      </c>
      <c r="T60" s="43">
        <v>108.9</v>
      </c>
      <c r="U60" s="17">
        <f t="shared" si="11"/>
        <v>145.73411244167963</v>
      </c>
      <c r="V60" s="90">
        <v>99.21430927609215</v>
      </c>
      <c r="W60" s="17"/>
      <c r="X60" s="43">
        <f>X59/T59/1.045*100</f>
        <v>78.75391738351023</v>
      </c>
      <c r="Y60" s="17"/>
      <c r="Z60" s="110">
        <f>Z59/V59/Z61*100*100</f>
        <v>100.49866692998914</v>
      </c>
      <c r="AA60" s="17"/>
      <c r="AB60" s="43">
        <f>AB59/X59/AB61*100*100</f>
        <v>101.00381976782464</v>
      </c>
      <c r="AC60" s="17"/>
      <c r="AD60" s="110">
        <f>AD59/Z59/AD61*100*100</f>
        <v>101.00143722765085</v>
      </c>
      <c r="AE60" s="17"/>
      <c r="AF60" s="43">
        <f>AF59/AB59/AF61*100*100</f>
        <v>99.9976674735202</v>
      </c>
      <c r="AG60" s="17"/>
      <c r="AH60" s="110">
        <f>AH59/AD59/AH61*100*100</f>
        <v>100.0000263355976</v>
      </c>
      <c r="AI60" s="17"/>
      <c r="AJ60" s="43">
        <f>AJ59/AF59/AJ61*100*100</f>
        <v>94.99896930270233</v>
      </c>
      <c r="AK60" s="17"/>
      <c r="AL60" s="110">
        <f>AL59/AH59/AL61*100*100</f>
        <v>94.99894831111777</v>
      </c>
      <c r="AM60" s="17"/>
      <c r="AN60" s="62"/>
      <c r="AO60" s="62"/>
      <c r="AP60" s="62" t="e">
        <f>AP59/AL59/AP61*100*100</f>
        <v>#DIV/0!</v>
      </c>
      <c r="AQ60" s="62"/>
      <c r="AR60" s="62" t="e">
        <f>AR59/AN59/AR61*100*100</f>
        <v>#DIV/0!</v>
      </c>
      <c r="AS60" s="17"/>
    </row>
    <row r="61" spans="1:45" s="21" customFormat="1" ht="16.5" customHeight="1">
      <c r="A61" s="82"/>
      <c r="B61" s="22" t="s">
        <v>205</v>
      </c>
      <c r="C61" s="69"/>
      <c r="D61" s="20">
        <v>104.7</v>
      </c>
      <c r="E61" s="20"/>
      <c r="F61" s="10">
        <v>101.1</v>
      </c>
      <c r="G61" s="31">
        <v>102.9</v>
      </c>
      <c r="H61" s="77">
        <v>106.2</v>
      </c>
      <c r="I61" s="15">
        <f>H61/D61*100</f>
        <v>101.43266475644698</v>
      </c>
      <c r="J61" s="45">
        <v>106.6</v>
      </c>
      <c r="K61" s="17"/>
      <c r="L61" s="51">
        <v>106.3</v>
      </c>
      <c r="M61" s="62" t="s">
        <v>90</v>
      </c>
      <c r="N61" s="96">
        <v>107.3</v>
      </c>
      <c r="O61" s="61">
        <f t="shared" si="0"/>
        <v>100.65666041275799</v>
      </c>
      <c r="P61" s="75">
        <v>116.4</v>
      </c>
      <c r="Q61" s="62" t="s">
        <v>90</v>
      </c>
      <c r="R61" s="93">
        <v>116.4</v>
      </c>
      <c r="S61" s="17"/>
      <c r="T61" s="75"/>
      <c r="U61" s="17">
        <f t="shared" si="11"/>
        <v>0</v>
      </c>
      <c r="V61" s="93">
        <v>108.9</v>
      </c>
      <c r="W61" s="17"/>
      <c r="X61" s="75"/>
      <c r="Y61" s="17"/>
      <c r="Z61" s="120">
        <v>104</v>
      </c>
      <c r="AA61" s="17"/>
      <c r="AB61" s="75">
        <v>103.1</v>
      </c>
      <c r="AC61" s="17"/>
      <c r="AD61" s="112">
        <v>103.1</v>
      </c>
      <c r="AE61" s="17"/>
      <c r="AF61" s="75">
        <v>104.5</v>
      </c>
      <c r="AG61" s="17"/>
      <c r="AH61" s="112">
        <v>104.5</v>
      </c>
      <c r="AI61" s="17"/>
      <c r="AJ61" s="75">
        <v>103.3</v>
      </c>
      <c r="AK61" s="17"/>
      <c r="AL61" s="120">
        <v>104.1</v>
      </c>
      <c r="AM61" s="17"/>
      <c r="AN61" s="142"/>
      <c r="AO61" s="62"/>
      <c r="AP61" s="142"/>
      <c r="AQ61" s="62"/>
      <c r="AR61" s="142"/>
      <c r="AS61" s="17"/>
    </row>
    <row r="62" spans="1:45" s="11" customFormat="1" ht="17.25" customHeight="1">
      <c r="A62" s="81" t="s">
        <v>140</v>
      </c>
      <c r="B62" s="58" t="s">
        <v>79</v>
      </c>
      <c r="C62" s="58"/>
      <c r="D62" s="10"/>
      <c r="E62" s="10"/>
      <c r="F62" s="20"/>
      <c r="G62" s="32"/>
      <c r="H62" s="39"/>
      <c r="I62" s="15"/>
      <c r="J62" s="42"/>
      <c r="K62" s="17"/>
      <c r="L62" s="52"/>
      <c r="M62" s="62"/>
      <c r="N62" s="89"/>
      <c r="O62" s="61"/>
      <c r="P62" s="52"/>
      <c r="Q62" s="62"/>
      <c r="R62" s="90"/>
      <c r="S62" s="17"/>
      <c r="T62" s="38"/>
      <c r="U62" s="17"/>
      <c r="V62" s="90"/>
      <c r="W62" s="17"/>
      <c r="X62" s="38"/>
      <c r="Y62" s="17"/>
      <c r="Z62" s="118"/>
      <c r="AA62" s="17"/>
      <c r="AB62" s="38"/>
      <c r="AC62" s="17"/>
      <c r="AD62" s="109"/>
      <c r="AE62" s="17"/>
      <c r="AF62" s="38"/>
      <c r="AG62" s="17"/>
      <c r="AH62" s="109"/>
      <c r="AI62" s="17"/>
      <c r="AJ62" s="38"/>
      <c r="AK62" s="17"/>
      <c r="AL62" s="118"/>
      <c r="AM62" s="17"/>
      <c r="AN62" s="40"/>
      <c r="AO62" s="62"/>
      <c r="AP62" s="60"/>
      <c r="AQ62" s="62"/>
      <c r="AR62" s="40"/>
      <c r="AS62" s="17"/>
    </row>
    <row r="63" spans="1:45" s="11" customFormat="1" ht="21" customHeight="1">
      <c r="A63" s="80"/>
      <c r="B63" s="16" t="s">
        <v>2</v>
      </c>
      <c r="C63" s="66" t="s">
        <v>17</v>
      </c>
      <c r="D63" s="10">
        <v>198.1</v>
      </c>
      <c r="E63" s="10" t="s">
        <v>90</v>
      </c>
      <c r="F63" s="10">
        <v>456.85</v>
      </c>
      <c r="G63" s="17" t="e">
        <f>F63/#REF!*100</f>
        <v>#REF!</v>
      </c>
      <c r="H63" s="39">
        <v>199</v>
      </c>
      <c r="I63" s="15">
        <f>H63/D63*100</f>
        <v>100.4543160020192</v>
      </c>
      <c r="J63" s="42">
        <v>437.7</v>
      </c>
      <c r="K63" s="17">
        <f>J63/F63*100</f>
        <v>95.80825216154099</v>
      </c>
      <c r="L63" s="38">
        <v>212.3</v>
      </c>
      <c r="M63" s="62">
        <f>L63/H63*100</f>
        <v>106.68341708542715</v>
      </c>
      <c r="N63" s="89">
        <v>519</v>
      </c>
      <c r="O63" s="61">
        <f t="shared" si="0"/>
        <v>118.57436600411242</v>
      </c>
      <c r="P63" s="43">
        <v>209.1</v>
      </c>
      <c r="Q63" s="62">
        <f>P63/L63*100</f>
        <v>98.49269901083372</v>
      </c>
      <c r="R63" s="90">
        <v>460.5</v>
      </c>
      <c r="S63" s="17">
        <f t="shared" si="10"/>
        <v>88.72832369942196</v>
      </c>
      <c r="T63" s="43">
        <v>356.9</v>
      </c>
      <c r="U63" s="17">
        <f t="shared" si="11"/>
        <v>170.68388330942133</v>
      </c>
      <c r="V63" s="90">
        <v>471.1</v>
      </c>
      <c r="W63" s="17">
        <f>V63/R63*100</f>
        <v>102.30184581976114</v>
      </c>
      <c r="X63" s="43">
        <v>360.5</v>
      </c>
      <c r="Y63" s="17">
        <f>X63/T63*100</f>
        <v>101.00868590641636</v>
      </c>
      <c r="Z63" s="110" t="s">
        <v>265</v>
      </c>
      <c r="AA63" s="17" t="s">
        <v>90</v>
      </c>
      <c r="AB63" s="43" t="s">
        <v>265</v>
      </c>
      <c r="AC63" s="17" t="s">
        <v>90</v>
      </c>
      <c r="AD63" s="110" t="s">
        <v>265</v>
      </c>
      <c r="AE63" s="17" t="s">
        <v>90</v>
      </c>
      <c r="AF63" s="43">
        <v>176.4</v>
      </c>
      <c r="AG63" s="17" t="s">
        <v>90</v>
      </c>
      <c r="AH63" s="110">
        <v>352.8</v>
      </c>
      <c r="AI63" s="17" t="s">
        <v>90</v>
      </c>
      <c r="AJ63" s="43">
        <v>164</v>
      </c>
      <c r="AK63" s="17">
        <f>AJ63/AF63*100</f>
        <v>92.97052154195012</v>
      </c>
      <c r="AL63" s="110">
        <v>327.7</v>
      </c>
      <c r="AM63" s="17" t="s">
        <v>90</v>
      </c>
      <c r="AN63" s="62">
        <v>9.35</v>
      </c>
      <c r="AO63" s="62"/>
      <c r="AP63" s="62"/>
      <c r="AQ63" s="62"/>
      <c r="AR63" s="62">
        <v>10.277</v>
      </c>
      <c r="AS63" s="17">
        <f>AR63/AN63*100</f>
        <v>109.91443850267379</v>
      </c>
    </row>
    <row r="64" spans="1:45" s="11" customFormat="1" ht="62.25" customHeight="1">
      <c r="A64" s="80" t="s">
        <v>141</v>
      </c>
      <c r="B64" s="122" t="s">
        <v>58</v>
      </c>
      <c r="C64" s="68" t="s">
        <v>250</v>
      </c>
      <c r="D64" s="15" t="e">
        <f>D63/#REF!/D65*100*100</f>
        <v>#REF!</v>
      </c>
      <c r="E64" s="10" t="s">
        <v>90</v>
      </c>
      <c r="F64" s="10">
        <v>97.7</v>
      </c>
      <c r="G64" s="31">
        <v>102.9</v>
      </c>
      <c r="H64" s="54">
        <f>H63/D63/H65*100*100</f>
        <v>93.53288268344431</v>
      </c>
      <c r="I64" s="15" t="s">
        <v>90</v>
      </c>
      <c r="J64" s="43">
        <f>J63/F63/J65*100*100</f>
        <v>89.04112654418309</v>
      </c>
      <c r="K64" s="17" t="s">
        <v>90</v>
      </c>
      <c r="L64" s="43">
        <f>L63/H63/L65*100*100</f>
        <v>99.42536541046333</v>
      </c>
      <c r="M64" s="62" t="s">
        <v>90</v>
      </c>
      <c r="N64" s="90">
        <f>N63/J63/N65*100*100</f>
        <v>111.23298874682214</v>
      </c>
      <c r="O64" s="61" t="s">
        <v>90</v>
      </c>
      <c r="P64" s="43">
        <f>P63/L63/P65*100*100</f>
        <v>88.41355386968915</v>
      </c>
      <c r="Q64" s="62" t="s">
        <v>90</v>
      </c>
      <c r="R64" s="90">
        <f>R63/N63/R65*100*100</f>
        <v>79.64840547524412</v>
      </c>
      <c r="S64" s="17">
        <f t="shared" si="10"/>
        <v>71.60502147122216</v>
      </c>
      <c r="T64" s="43">
        <v>108.1</v>
      </c>
      <c r="U64" s="17">
        <f t="shared" si="11"/>
        <v>122.26632147297944</v>
      </c>
      <c r="V64" s="90">
        <v>94.63630510616203</v>
      </c>
      <c r="W64" s="17">
        <f>V64/R64*100</f>
        <v>118.81757649947728</v>
      </c>
      <c r="X64" s="43">
        <f>X63/T63/1.045*100</f>
        <v>96.65902957551805</v>
      </c>
      <c r="Y64" s="17"/>
      <c r="Z64" s="110"/>
      <c r="AA64" s="17"/>
      <c r="AB64" s="43"/>
      <c r="AC64" s="17"/>
      <c r="AD64" s="110"/>
      <c r="AE64" s="17"/>
      <c r="AF64" s="43" t="s">
        <v>90</v>
      </c>
      <c r="AG64" s="17"/>
      <c r="AH64" s="110" t="s">
        <v>90</v>
      </c>
      <c r="AI64" s="17"/>
      <c r="AJ64" s="43">
        <f>AJ63/AF63/AJ65*100*100</f>
        <v>90.08771467243227</v>
      </c>
      <c r="AK64" s="17"/>
      <c r="AL64" s="110">
        <f>AL63/AH63/AL65*100*100</f>
        <v>90.005317372427</v>
      </c>
      <c r="AM64" s="17"/>
      <c r="AN64" s="62"/>
      <c r="AO64" s="62"/>
      <c r="AP64" s="62">
        <f>AP63/AL63/AP65*100*100</f>
        <v>0</v>
      </c>
      <c r="AQ64" s="62"/>
      <c r="AR64" s="62">
        <f>AR63/AN63/AR65*100*100</f>
        <v>101.67848150108586</v>
      </c>
      <c r="AS64" s="17"/>
    </row>
    <row r="65" spans="1:45" s="21" customFormat="1" ht="19.5" customHeight="1">
      <c r="A65" s="82"/>
      <c r="B65" s="22" t="s">
        <v>205</v>
      </c>
      <c r="C65" s="69"/>
      <c r="D65" s="20">
        <v>105.5</v>
      </c>
      <c r="E65" s="20"/>
      <c r="F65" s="10">
        <v>105.5</v>
      </c>
      <c r="G65" s="31"/>
      <c r="H65" s="77">
        <v>107.4</v>
      </c>
      <c r="I65" s="15"/>
      <c r="J65" s="45">
        <v>107.6</v>
      </c>
      <c r="K65" s="17"/>
      <c r="L65" s="51">
        <v>107.3</v>
      </c>
      <c r="M65" s="62" t="s">
        <v>90</v>
      </c>
      <c r="N65" s="93">
        <v>106.6</v>
      </c>
      <c r="O65" s="61" t="s">
        <v>90</v>
      </c>
      <c r="P65" s="75">
        <v>111.4</v>
      </c>
      <c r="Q65" s="62" t="s">
        <v>90</v>
      </c>
      <c r="R65" s="93">
        <v>111.4</v>
      </c>
      <c r="S65" s="17">
        <f t="shared" si="10"/>
        <v>104.50281425891184</v>
      </c>
      <c r="T65" s="75"/>
      <c r="U65" s="17">
        <f t="shared" si="11"/>
        <v>0</v>
      </c>
      <c r="V65" s="93">
        <v>111.4</v>
      </c>
      <c r="W65" s="17">
        <f>V65/R65*100</f>
        <v>100</v>
      </c>
      <c r="X65" s="75"/>
      <c r="Y65" s="17" t="e">
        <f>X65/T65*100</f>
        <v>#DIV/0!</v>
      </c>
      <c r="Z65" s="120">
        <v>108.1</v>
      </c>
      <c r="AA65" s="17"/>
      <c r="AB65" s="75">
        <v>103.9</v>
      </c>
      <c r="AC65" s="17"/>
      <c r="AD65" s="112">
        <v>103.9</v>
      </c>
      <c r="AE65" s="17"/>
      <c r="AF65" s="75">
        <v>105</v>
      </c>
      <c r="AG65" s="17"/>
      <c r="AH65" s="112">
        <v>105</v>
      </c>
      <c r="AI65" s="17"/>
      <c r="AJ65" s="75">
        <v>103.2</v>
      </c>
      <c r="AK65" s="17"/>
      <c r="AL65" s="135">
        <v>103.2</v>
      </c>
      <c r="AM65" s="17"/>
      <c r="AN65" s="142">
        <v>104.3</v>
      </c>
      <c r="AO65" s="62"/>
      <c r="AP65" s="145">
        <v>104.3</v>
      </c>
      <c r="AQ65" s="62"/>
      <c r="AR65" s="142">
        <v>108.1</v>
      </c>
      <c r="AS65" s="17"/>
    </row>
    <row r="66" spans="1:45" s="11" customFormat="1" ht="32.25" customHeight="1">
      <c r="A66" s="81" t="s">
        <v>142</v>
      </c>
      <c r="B66" s="59" t="s">
        <v>18</v>
      </c>
      <c r="C66" s="59"/>
      <c r="D66" s="10"/>
      <c r="E66" s="10"/>
      <c r="F66" s="20"/>
      <c r="G66" s="32"/>
      <c r="H66" s="39"/>
      <c r="I66" s="15"/>
      <c r="J66" s="42"/>
      <c r="K66" s="17"/>
      <c r="L66" s="38"/>
      <c r="M66" s="62"/>
      <c r="N66" s="89"/>
      <c r="O66" s="61"/>
      <c r="P66" s="38"/>
      <c r="Q66" s="62"/>
      <c r="R66" s="90"/>
      <c r="S66" s="17"/>
      <c r="T66" s="38"/>
      <c r="U66" s="17"/>
      <c r="V66" s="90"/>
      <c r="W66" s="17"/>
      <c r="X66" s="38"/>
      <c r="Y66" s="17"/>
      <c r="Z66" s="118"/>
      <c r="AA66" s="17"/>
      <c r="AB66" s="38"/>
      <c r="AC66" s="17"/>
      <c r="AD66" s="109"/>
      <c r="AE66" s="17"/>
      <c r="AF66" s="38"/>
      <c r="AG66" s="17"/>
      <c r="AH66" s="109"/>
      <c r="AI66" s="17"/>
      <c r="AJ66" s="38"/>
      <c r="AK66" s="17"/>
      <c r="AL66" s="134"/>
      <c r="AM66" s="17"/>
      <c r="AN66" s="40"/>
      <c r="AO66" s="62"/>
      <c r="AP66" s="60"/>
      <c r="AQ66" s="62"/>
      <c r="AR66" s="40"/>
      <c r="AS66" s="17"/>
    </row>
    <row r="67" spans="1:45" s="11" customFormat="1" ht="21.75" customHeight="1">
      <c r="A67" s="80"/>
      <c r="B67" s="16" t="s">
        <v>2</v>
      </c>
      <c r="C67" s="66" t="s">
        <v>3</v>
      </c>
      <c r="D67" s="10"/>
      <c r="E67" s="10" t="s">
        <v>90</v>
      </c>
      <c r="F67" s="10">
        <v>775.77</v>
      </c>
      <c r="G67" s="17" t="e">
        <f>F67/#REF!*100</f>
        <v>#REF!</v>
      </c>
      <c r="H67" s="39"/>
      <c r="I67" s="15"/>
      <c r="J67" s="43">
        <v>707</v>
      </c>
      <c r="K67" s="17">
        <f>J67/F67*100</f>
        <v>91.135259161865</v>
      </c>
      <c r="L67" s="38">
        <v>0</v>
      </c>
      <c r="M67" s="62"/>
      <c r="N67" s="89">
        <v>805.4</v>
      </c>
      <c r="O67" s="61">
        <f t="shared" si="0"/>
        <v>113.91796322489391</v>
      </c>
      <c r="P67" s="38">
        <v>0</v>
      </c>
      <c r="Q67" s="62"/>
      <c r="R67" s="90">
        <v>878</v>
      </c>
      <c r="S67" s="17">
        <f t="shared" si="10"/>
        <v>109.01415445741247</v>
      </c>
      <c r="T67" s="38">
        <v>0</v>
      </c>
      <c r="U67" s="17" t="e">
        <f t="shared" si="11"/>
        <v>#DIV/0!</v>
      </c>
      <c r="V67" s="90">
        <v>863</v>
      </c>
      <c r="W67" s="17">
        <f>V67/R67*100</f>
        <v>98.29157175398633</v>
      </c>
      <c r="X67" s="38" t="s">
        <v>90</v>
      </c>
      <c r="Y67" s="17" t="s">
        <v>90</v>
      </c>
      <c r="Z67" s="110">
        <v>797</v>
      </c>
      <c r="AA67" s="17">
        <f>Z67/V67*100</f>
        <v>92.35225955967556</v>
      </c>
      <c r="AB67" s="38" t="s">
        <v>90</v>
      </c>
      <c r="AC67" s="17" t="s">
        <v>90</v>
      </c>
      <c r="AD67" s="110">
        <v>798.83</v>
      </c>
      <c r="AE67" s="17">
        <f>AD67/Z67*100</f>
        <v>100.22961104140526</v>
      </c>
      <c r="AF67" s="38" t="s">
        <v>90</v>
      </c>
      <c r="AG67" s="17" t="s">
        <v>90</v>
      </c>
      <c r="AH67" s="124">
        <v>793.9</v>
      </c>
      <c r="AI67" s="17">
        <f>AH67/AD67*100</f>
        <v>99.38284741434347</v>
      </c>
      <c r="AJ67" s="38" t="s">
        <v>90</v>
      </c>
      <c r="AK67" s="17" t="s">
        <v>90</v>
      </c>
      <c r="AL67" s="110">
        <v>794.3</v>
      </c>
      <c r="AM67" s="17">
        <f>AL67/AH67*100</f>
        <v>100.05038417936767</v>
      </c>
      <c r="AN67" s="40" t="s">
        <v>90</v>
      </c>
      <c r="AO67" s="62" t="s">
        <v>90</v>
      </c>
      <c r="AP67" s="62">
        <v>987.2</v>
      </c>
      <c r="AQ67" s="62">
        <f>AP67/AL67*100</f>
        <v>124.28553443283394</v>
      </c>
      <c r="AR67" s="40" t="s">
        <v>90</v>
      </c>
      <c r="AS67" s="17" t="s">
        <v>90</v>
      </c>
    </row>
    <row r="68" spans="1:45" s="11" customFormat="1" ht="42.75" customHeight="1">
      <c r="A68" s="80" t="s">
        <v>143</v>
      </c>
      <c r="B68" s="16" t="s">
        <v>89</v>
      </c>
      <c r="C68" s="66" t="s">
        <v>60</v>
      </c>
      <c r="D68" s="10"/>
      <c r="E68" s="10" t="s">
        <v>90</v>
      </c>
      <c r="F68" s="15" t="e">
        <f>F67/#REF!/F69*100*100</f>
        <v>#REF!</v>
      </c>
      <c r="G68" s="17" t="e">
        <f>F68/#REF!*100</f>
        <v>#REF!</v>
      </c>
      <c r="H68" s="39"/>
      <c r="I68" s="15"/>
      <c r="J68" s="43">
        <f>J67/F67/J69*100*100</f>
        <v>87.46186099987042</v>
      </c>
      <c r="K68" s="17" t="s">
        <v>90</v>
      </c>
      <c r="L68" s="38"/>
      <c r="M68" s="62"/>
      <c r="N68" s="90">
        <f>N67/J67/N69*100*100</f>
        <v>100.99110214972866</v>
      </c>
      <c r="O68" s="61"/>
      <c r="P68" s="38"/>
      <c r="Q68" s="62"/>
      <c r="R68" s="90">
        <f>R67/N67/R69*100*100</f>
        <v>89.72358391556583</v>
      </c>
      <c r="S68" s="17">
        <f t="shared" si="10"/>
        <v>88.84305845334998</v>
      </c>
      <c r="T68" s="38"/>
      <c r="U68" s="17" t="e">
        <f t="shared" si="11"/>
        <v>#DIV/0!</v>
      </c>
      <c r="V68" s="90">
        <v>91.86128201307135</v>
      </c>
      <c r="W68" s="17">
        <f>V68/R68*100</f>
        <v>102.38253757174614</v>
      </c>
      <c r="X68" s="38"/>
      <c r="Y68" s="17"/>
      <c r="Z68" s="110"/>
      <c r="AA68" s="17"/>
      <c r="AB68" s="38"/>
      <c r="AC68" s="17"/>
      <c r="AD68" s="110">
        <f>AD67/Z67/AD69*100*100</f>
        <v>99.63182012068118</v>
      </c>
      <c r="AE68" s="17"/>
      <c r="AF68" s="38"/>
      <c r="AG68" s="17"/>
      <c r="AH68" s="110">
        <f>AH67/AD67/AH69*100*100</f>
        <v>93.58083560672642</v>
      </c>
      <c r="AI68" s="17"/>
      <c r="AJ68" s="38"/>
      <c r="AK68" s="17"/>
      <c r="AL68" s="110">
        <f>AL67/AH67/AL69*100*100</f>
        <v>96.38765335199197</v>
      </c>
      <c r="AM68" s="17"/>
      <c r="AN68" s="40"/>
      <c r="AO68" s="62"/>
      <c r="AP68" s="62">
        <f>AP67/AL67/AP69*100*100</f>
        <v>114.6545520598099</v>
      </c>
      <c r="AQ68" s="62"/>
      <c r="AR68" s="40"/>
      <c r="AS68" s="17"/>
    </row>
    <row r="69" spans="1:45" s="21" customFormat="1" ht="21" customHeight="1" hidden="1">
      <c r="A69" s="82"/>
      <c r="B69" s="18" t="s">
        <v>205</v>
      </c>
      <c r="C69" s="67"/>
      <c r="D69" s="20">
        <v>108.6</v>
      </c>
      <c r="E69" s="20"/>
      <c r="F69" s="20">
        <v>108.6</v>
      </c>
      <c r="G69" s="32"/>
      <c r="H69" s="77">
        <v>102.3</v>
      </c>
      <c r="I69" s="19"/>
      <c r="J69" s="45">
        <v>104.2</v>
      </c>
      <c r="K69" s="33"/>
      <c r="L69" s="51"/>
      <c r="M69" s="62">
        <f>L69/H69*100</f>
        <v>0</v>
      </c>
      <c r="N69" s="96">
        <v>112.8</v>
      </c>
      <c r="O69" s="61">
        <f t="shared" si="0"/>
        <v>108.25335892514394</v>
      </c>
      <c r="P69" s="51"/>
      <c r="Q69" s="62" t="e">
        <f>P69/L69*100</f>
        <v>#DIV/0!</v>
      </c>
      <c r="R69" s="93">
        <v>121.5</v>
      </c>
      <c r="S69" s="17"/>
      <c r="T69" s="51"/>
      <c r="U69" s="17" t="e">
        <f t="shared" si="11"/>
        <v>#DIV/0!</v>
      </c>
      <c r="V69" s="93">
        <v>107</v>
      </c>
      <c r="W69" s="17"/>
      <c r="X69" s="51"/>
      <c r="Y69" s="17"/>
      <c r="Z69" s="112">
        <v>97.3</v>
      </c>
      <c r="AA69" s="17"/>
      <c r="AB69" s="51">
        <v>100.6</v>
      </c>
      <c r="AC69" s="17"/>
      <c r="AD69" s="112">
        <v>100.6</v>
      </c>
      <c r="AE69" s="17"/>
      <c r="AF69" s="75">
        <v>106.2</v>
      </c>
      <c r="AG69" s="17"/>
      <c r="AH69" s="127">
        <v>106.2</v>
      </c>
      <c r="AI69" s="17"/>
      <c r="AJ69" s="75">
        <v>104.1</v>
      </c>
      <c r="AK69" s="17"/>
      <c r="AL69" s="112">
        <v>103.8</v>
      </c>
      <c r="AM69" s="17"/>
      <c r="AN69" s="142">
        <v>108.4</v>
      </c>
      <c r="AO69" s="62"/>
      <c r="AP69" s="142">
        <v>108.4</v>
      </c>
      <c r="AQ69" s="62"/>
      <c r="AR69" s="142"/>
      <c r="AS69" s="17"/>
    </row>
    <row r="70" spans="1:45" s="11" customFormat="1" ht="21" customHeight="1">
      <c r="A70" s="80" t="s">
        <v>144</v>
      </c>
      <c r="B70" s="16" t="s">
        <v>19</v>
      </c>
      <c r="C70" s="66" t="s">
        <v>65</v>
      </c>
      <c r="D70" s="10">
        <v>241</v>
      </c>
      <c r="E70" s="15" t="e">
        <f>D70/#REF!*100</f>
        <v>#REF!</v>
      </c>
      <c r="F70" s="10">
        <v>479</v>
      </c>
      <c r="G70" s="31">
        <v>109.9</v>
      </c>
      <c r="H70" s="39">
        <v>249</v>
      </c>
      <c r="I70" s="15">
        <f>H70/D70*100</f>
        <v>103.31950207468881</v>
      </c>
      <c r="J70" s="47">
        <v>568</v>
      </c>
      <c r="K70" s="17">
        <f>J70/F70*100</f>
        <v>118.580375782881</v>
      </c>
      <c r="L70" s="47">
        <v>203</v>
      </c>
      <c r="M70" s="62">
        <f>L70/H70*100</f>
        <v>81.52610441767068</v>
      </c>
      <c r="N70" s="91">
        <v>527</v>
      </c>
      <c r="O70" s="61">
        <f t="shared" si="0"/>
        <v>92.78169014084507</v>
      </c>
      <c r="P70" s="47">
        <v>293</v>
      </c>
      <c r="Q70" s="62">
        <f>P70/L70*100</f>
        <v>144.3349753694581</v>
      </c>
      <c r="R70" s="90">
        <v>643.4</v>
      </c>
      <c r="S70" s="17">
        <f t="shared" si="10"/>
        <v>122.08728652751424</v>
      </c>
      <c r="T70" s="43">
        <v>237.704</v>
      </c>
      <c r="U70" s="17">
        <f t="shared" si="11"/>
        <v>81.12764505119455</v>
      </c>
      <c r="V70" s="90">
        <v>467.6</v>
      </c>
      <c r="W70" s="17">
        <f>V70/R70*100</f>
        <v>72.67640658999068</v>
      </c>
      <c r="X70" s="43">
        <v>214.4</v>
      </c>
      <c r="Y70" s="17">
        <f>X70/T70*100</f>
        <v>90.19621041295056</v>
      </c>
      <c r="Z70" s="110">
        <v>104.8</v>
      </c>
      <c r="AA70" s="17">
        <f>Z70/V70*100</f>
        <v>22.41231822070145</v>
      </c>
      <c r="AB70" s="43">
        <v>52.3</v>
      </c>
      <c r="AC70" s="17">
        <f>AB70/X70*100</f>
        <v>24.393656716417908</v>
      </c>
      <c r="AD70" s="110">
        <v>105.8</v>
      </c>
      <c r="AE70" s="17">
        <f>AD70/Z70*100</f>
        <v>100.95419847328245</v>
      </c>
      <c r="AF70" s="43">
        <v>49.6</v>
      </c>
      <c r="AG70" s="17">
        <f>AF70/AB70*100</f>
        <v>94.8374760994264</v>
      </c>
      <c r="AH70" s="124">
        <v>131</v>
      </c>
      <c r="AI70" s="17">
        <f>AH70/AD70*100</f>
        <v>123.81852551984878</v>
      </c>
      <c r="AJ70" s="43">
        <v>24.4</v>
      </c>
      <c r="AK70" s="17">
        <f>AJ70/AF70*100</f>
        <v>49.19354838709677</v>
      </c>
      <c r="AL70" s="110">
        <v>62.5</v>
      </c>
      <c r="AM70" s="17">
        <f>AL70/AH70*100</f>
        <v>47.70992366412214</v>
      </c>
      <c r="AN70" s="62"/>
      <c r="AO70" s="62"/>
      <c r="AP70" s="62"/>
      <c r="AQ70" s="62"/>
      <c r="AR70" s="62"/>
      <c r="AS70" s="17" t="e">
        <f>AR70/AN70*100</f>
        <v>#DIV/0!</v>
      </c>
    </row>
    <row r="71" spans="1:45" s="11" customFormat="1" ht="21" customHeight="1">
      <c r="A71" s="80" t="s">
        <v>145</v>
      </c>
      <c r="B71" s="16" t="s">
        <v>21</v>
      </c>
      <c r="C71" s="66" t="s">
        <v>65</v>
      </c>
      <c r="D71" s="10">
        <v>325</v>
      </c>
      <c r="E71" s="15" t="e">
        <f>D71/#REF!*100</f>
        <v>#REF!</v>
      </c>
      <c r="F71" s="10">
        <v>768</v>
      </c>
      <c r="G71" s="31">
        <v>135</v>
      </c>
      <c r="H71" s="39">
        <v>420</v>
      </c>
      <c r="I71" s="15">
        <f>H71/D71*100</f>
        <v>129.23076923076923</v>
      </c>
      <c r="J71" s="42">
        <v>882.3</v>
      </c>
      <c r="K71" s="17">
        <f>J71/F71*100</f>
        <v>114.88281249999999</v>
      </c>
      <c r="L71" s="47">
        <v>501</v>
      </c>
      <c r="M71" s="62">
        <f>L71/H71*100</f>
        <v>119.28571428571428</v>
      </c>
      <c r="N71" s="91">
        <v>999</v>
      </c>
      <c r="O71" s="61">
        <f t="shared" si="0"/>
        <v>113.22679360761647</v>
      </c>
      <c r="P71" s="47">
        <v>516</v>
      </c>
      <c r="Q71" s="62">
        <f>P71/L71*100</f>
        <v>102.9940119760479</v>
      </c>
      <c r="R71" s="90">
        <v>1035.8</v>
      </c>
      <c r="S71" s="17">
        <f t="shared" si="10"/>
        <v>103.68368368368368</v>
      </c>
      <c r="T71" s="43">
        <v>489.4</v>
      </c>
      <c r="U71" s="17">
        <f t="shared" si="11"/>
        <v>94.84496124031008</v>
      </c>
      <c r="V71" s="90">
        <v>1087.6</v>
      </c>
      <c r="W71" s="17">
        <f>V71/R71*100</f>
        <v>105.00096543734313</v>
      </c>
      <c r="X71" s="43">
        <v>609.7</v>
      </c>
      <c r="Y71" s="17">
        <f>X71/T71*100</f>
        <v>124.58111973845527</v>
      </c>
      <c r="Z71" s="110">
        <v>960</v>
      </c>
      <c r="AA71" s="17">
        <f>Z71/V71*100</f>
        <v>88.26774549466717</v>
      </c>
      <c r="AB71" s="43">
        <v>637</v>
      </c>
      <c r="AC71" s="17">
        <f>AB71/X71*100</f>
        <v>104.4776119402985</v>
      </c>
      <c r="AD71" s="110">
        <v>1240.5</v>
      </c>
      <c r="AE71" s="17">
        <f>AD71/Z71*100</f>
        <v>129.21875</v>
      </c>
      <c r="AF71" s="43">
        <v>640</v>
      </c>
      <c r="AG71" s="17">
        <f>AF71/AB71*100</f>
        <v>100.47095761381475</v>
      </c>
      <c r="AH71" s="124">
        <v>1652</v>
      </c>
      <c r="AI71" s="17">
        <f>AH71/AD71*100</f>
        <v>133.17210802095929</v>
      </c>
      <c r="AJ71" s="43">
        <v>795</v>
      </c>
      <c r="AK71" s="17">
        <f>AJ71/AF71*100</f>
        <v>124.21875</v>
      </c>
      <c r="AL71" s="110">
        <v>1859.4</v>
      </c>
      <c r="AM71" s="17">
        <f>AL71/AH71*100</f>
        <v>112.55447941888622</v>
      </c>
      <c r="AN71" s="62"/>
      <c r="AO71" s="62"/>
      <c r="AP71" s="62"/>
      <c r="AQ71" s="62"/>
      <c r="AR71" s="62"/>
      <c r="AS71" s="17" t="e">
        <f>AR71/AN71*100</f>
        <v>#DIV/0!</v>
      </c>
    </row>
    <row r="72" spans="1:45" s="11" customFormat="1" ht="20.25" customHeight="1">
      <c r="A72" s="80" t="s">
        <v>146</v>
      </c>
      <c r="B72" s="16" t="s">
        <v>22</v>
      </c>
      <c r="C72" s="66" t="s">
        <v>23</v>
      </c>
      <c r="D72" s="10"/>
      <c r="E72" s="10"/>
      <c r="F72" s="10"/>
      <c r="G72" s="31"/>
      <c r="H72" s="39"/>
      <c r="I72" s="15"/>
      <c r="J72" s="42"/>
      <c r="K72" s="17"/>
      <c r="L72" s="38"/>
      <c r="M72" s="62"/>
      <c r="N72" s="91"/>
      <c r="O72" s="61"/>
      <c r="P72" s="38"/>
      <c r="Q72" s="62"/>
      <c r="R72" s="90"/>
      <c r="S72" s="17"/>
      <c r="T72" s="38"/>
      <c r="U72" s="17"/>
      <c r="V72" s="90"/>
      <c r="W72" s="17"/>
      <c r="X72" s="38"/>
      <c r="Y72" s="17"/>
      <c r="Z72" s="118"/>
      <c r="AA72" s="17"/>
      <c r="AB72" s="38"/>
      <c r="AC72" s="17"/>
      <c r="AD72" s="109"/>
      <c r="AE72" s="17"/>
      <c r="AF72" s="38"/>
      <c r="AG72" s="17"/>
      <c r="AH72" s="128"/>
      <c r="AI72" s="17"/>
      <c r="AJ72" s="38"/>
      <c r="AK72" s="17"/>
      <c r="AL72" s="118"/>
      <c r="AM72" s="17"/>
      <c r="AN72" s="40"/>
      <c r="AO72" s="62"/>
      <c r="AP72" s="60"/>
      <c r="AQ72" s="62"/>
      <c r="AR72" s="40"/>
      <c r="AS72" s="17"/>
    </row>
    <row r="73" spans="1:45" s="11" customFormat="1" ht="18.75" customHeight="1">
      <c r="A73" s="80" t="s">
        <v>147</v>
      </c>
      <c r="B73" s="16" t="s">
        <v>24</v>
      </c>
      <c r="C73" s="66" t="s">
        <v>20</v>
      </c>
      <c r="D73" s="10"/>
      <c r="E73" s="10"/>
      <c r="F73" s="10">
        <v>0.283</v>
      </c>
      <c r="G73" s="31">
        <v>111</v>
      </c>
      <c r="H73" s="39"/>
      <c r="I73" s="15"/>
      <c r="J73" s="46">
        <v>0.3695</v>
      </c>
      <c r="K73" s="17">
        <f>J73/F73*100</f>
        <v>130.565371024735</v>
      </c>
      <c r="L73" s="38">
        <v>0</v>
      </c>
      <c r="M73" s="62"/>
      <c r="N73" s="92">
        <v>0.422</v>
      </c>
      <c r="O73" s="61">
        <f t="shared" si="0"/>
        <v>114.2083897158322</v>
      </c>
      <c r="P73" s="38">
        <v>0</v>
      </c>
      <c r="Q73" s="62"/>
      <c r="R73" s="92">
        <v>0.655</v>
      </c>
      <c r="S73" s="17">
        <f t="shared" si="10"/>
        <v>155.2132701421801</v>
      </c>
      <c r="T73" s="38">
        <v>0</v>
      </c>
      <c r="U73" s="17"/>
      <c r="V73" s="89">
        <v>0.46</v>
      </c>
      <c r="W73" s="17">
        <f>V73/R73*100</f>
        <v>70.22900763358778</v>
      </c>
      <c r="X73" s="38">
        <v>0</v>
      </c>
      <c r="Y73" s="17" t="s">
        <v>90</v>
      </c>
      <c r="Z73" s="111">
        <v>0.6255</v>
      </c>
      <c r="AA73" s="17">
        <f>Z73/V73*100</f>
        <v>135.9782608695652</v>
      </c>
      <c r="AB73" s="46"/>
      <c r="AC73" s="17" t="s">
        <v>90</v>
      </c>
      <c r="AD73" s="111">
        <v>0.635</v>
      </c>
      <c r="AE73" s="17" t="s">
        <v>90</v>
      </c>
      <c r="AF73" s="38"/>
      <c r="AG73" s="17" t="s">
        <v>90</v>
      </c>
      <c r="AH73" s="129">
        <v>0.463</v>
      </c>
      <c r="AI73" s="17" t="s">
        <v>90</v>
      </c>
      <c r="AJ73" s="38"/>
      <c r="AK73" s="17" t="s">
        <v>90</v>
      </c>
      <c r="AL73" s="111">
        <v>0.2516</v>
      </c>
      <c r="AM73" s="17" t="s">
        <v>90</v>
      </c>
      <c r="AN73" s="40"/>
      <c r="AO73" s="62" t="s">
        <v>90</v>
      </c>
      <c r="AP73" s="141">
        <v>0.224</v>
      </c>
      <c r="AQ73" s="62" t="s">
        <v>90</v>
      </c>
      <c r="AR73" s="40"/>
      <c r="AS73" s="17" t="s">
        <v>90</v>
      </c>
    </row>
    <row r="74" spans="1:45" s="11" customFormat="1" ht="18.75" customHeight="1">
      <c r="A74" s="80" t="s">
        <v>148</v>
      </c>
      <c r="B74" s="16" t="s">
        <v>25</v>
      </c>
      <c r="C74" s="66" t="s">
        <v>20</v>
      </c>
      <c r="D74" s="10"/>
      <c r="E74" s="10"/>
      <c r="F74" s="10">
        <v>0.008</v>
      </c>
      <c r="G74" s="31">
        <v>102</v>
      </c>
      <c r="H74" s="39"/>
      <c r="I74" s="15"/>
      <c r="J74" s="42">
        <v>0.015</v>
      </c>
      <c r="K74" s="17">
        <f>J74/F74*100</f>
        <v>187.5</v>
      </c>
      <c r="L74" s="38">
        <v>0</v>
      </c>
      <c r="M74" s="62"/>
      <c r="N74" s="92">
        <v>0.024</v>
      </c>
      <c r="O74" s="61">
        <f t="shared" si="0"/>
        <v>160</v>
      </c>
      <c r="P74" s="38">
        <v>0</v>
      </c>
      <c r="Q74" s="62"/>
      <c r="R74" s="92">
        <v>0.0477</v>
      </c>
      <c r="S74" s="17">
        <f t="shared" si="10"/>
        <v>198.74999999999997</v>
      </c>
      <c r="T74" s="38">
        <v>0</v>
      </c>
      <c r="U74" s="17"/>
      <c r="V74" s="89">
        <v>0.02</v>
      </c>
      <c r="W74" s="17">
        <f>V74/R74*100</f>
        <v>41.928721174004195</v>
      </c>
      <c r="X74" s="38">
        <v>0</v>
      </c>
      <c r="Y74" s="17" t="s">
        <v>90</v>
      </c>
      <c r="Z74" s="111">
        <v>0.0069</v>
      </c>
      <c r="AA74" s="17">
        <f>Z74/V74*100</f>
        <v>34.5</v>
      </c>
      <c r="AB74" s="46"/>
      <c r="AC74" s="17" t="s">
        <v>90</v>
      </c>
      <c r="AD74" s="111">
        <v>0.007</v>
      </c>
      <c r="AE74" s="17" t="s">
        <v>90</v>
      </c>
      <c r="AF74" s="38"/>
      <c r="AG74" s="17" t="s">
        <v>90</v>
      </c>
      <c r="AH74" s="129"/>
      <c r="AI74" s="17" t="s">
        <v>90</v>
      </c>
      <c r="AJ74" s="38"/>
      <c r="AK74" s="17" t="s">
        <v>90</v>
      </c>
      <c r="AL74" s="111"/>
      <c r="AM74" s="17" t="s">
        <v>90</v>
      </c>
      <c r="AN74" s="40"/>
      <c r="AO74" s="62" t="s">
        <v>90</v>
      </c>
      <c r="AP74" s="141"/>
      <c r="AQ74" s="62" t="s">
        <v>90</v>
      </c>
      <c r="AR74" s="40"/>
      <c r="AS74" s="17" t="s">
        <v>90</v>
      </c>
    </row>
    <row r="75" spans="1:45" s="11" customFormat="1" ht="20.25" customHeight="1">
      <c r="A75" s="80" t="s">
        <v>149</v>
      </c>
      <c r="B75" s="16" t="s">
        <v>26</v>
      </c>
      <c r="C75" s="66" t="s">
        <v>27</v>
      </c>
      <c r="D75" s="10">
        <v>0.546</v>
      </c>
      <c r="E75" s="15" t="e">
        <f>D75/#REF!*100</f>
        <v>#REF!</v>
      </c>
      <c r="F75" s="10">
        <v>0.514</v>
      </c>
      <c r="G75" s="31">
        <v>103.2</v>
      </c>
      <c r="H75" s="39">
        <v>0.597</v>
      </c>
      <c r="I75" s="15">
        <f>H75/D75*100</f>
        <v>109.34065934065933</v>
      </c>
      <c r="J75" s="42">
        <v>0.572</v>
      </c>
      <c r="K75" s="17">
        <f>J75/F75*100</f>
        <v>111.28404669260699</v>
      </c>
      <c r="L75" s="46">
        <v>0.57</v>
      </c>
      <c r="M75" s="62">
        <f aca="true" t="shared" si="21" ref="M75:M130">L75/H75*100</f>
        <v>95.47738693467336</v>
      </c>
      <c r="N75" s="92">
        <v>0.551</v>
      </c>
      <c r="O75" s="61">
        <f aca="true" t="shared" si="22" ref="O75:O130">N75/J75*100</f>
        <v>96.32867132867135</v>
      </c>
      <c r="P75" s="46">
        <v>0.704</v>
      </c>
      <c r="Q75" s="62">
        <f>P75/L75*100</f>
        <v>123.50877192982456</v>
      </c>
      <c r="R75" s="92">
        <v>0.667</v>
      </c>
      <c r="S75" s="17">
        <f t="shared" si="10"/>
        <v>121.05263157894737</v>
      </c>
      <c r="T75" s="46">
        <f>908/1000</f>
        <v>0.908</v>
      </c>
      <c r="U75" s="17">
        <f t="shared" si="11"/>
        <v>128.97727272727272</v>
      </c>
      <c r="V75" s="92">
        <v>0.814</v>
      </c>
      <c r="W75" s="17">
        <f>V75/R75*100</f>
        <v>122.03898050974512</v>
      </c>
      <c r="X75" s="46">
        <v>1.034</v>
      </c>
      <c r="Y75" s="17">
        <f>X75/T75*100</f>
        <v>113.87665198237886</v>
      </c>
      <c r="Z75" s="118">
        <v>0.983</v>
      </c>
      <c r="AA75" s="17">
        <f>Z75/V75*100</f>
        <v>120.76167076167077</v>
      </c>
      <c r="AB75" s="46">
        <v>1.093</v>
      </c>
      <c r="AC75" s="17">
        <f>AB75/X75*100</f>
        <v>105.70599613152805</v>
      </c>
      <c r="AD75" s="111">
        <v>1.062</v>
      </c>
      <c r="AE75" s="17">
        <f>AD75/Z75*100</f>
        <v>108.03662258392677</v>
      </c>
      <c r="AF75" s="46">
        <v>0.959</v>
      </c>
      <c r="AG75" s="17">
        <f>AF75/AB75*100</f>
        <v>87.74016468435498</v>
      </c>
      <c r="AH75" s="128">
        <v>1.063</v>
      </c>
      <c r="AI75" s="17">
        <f>AH75/AD75*100</f>
        <v>100.09416195856873</v>
      </c>
      <c r="AJ75" s="46">
        <v>0.933</v>
      </c>
      <c r="AK75" s="17">
        <f>AJ75/AF75*100</f>
        <v>97.288842544317</v>
      </c>
      <c r="AL75" s="118">
        <v>1.086</v>
      </c>
      <c r="AM75" s="17">
        <f>AL75/AH75*100</f>
        <v>102.1636876763876</v>
      </c>
      <c r="AN75" s="141">
        <v>0.206</v>
      </c>
      <c r="AO75" s="62">
        <f>AN75/AJ75*100</f>
        <v>22.07931404072883</v>
      </c>
      <c r="AP75" s="60">
        <v>1.094</v>
      </c>
      <c r="AQ75" s="62">
        <f>AP75/AL75*100</f>
        <v>100.7366482504604</v>
      </c>
      <c r="AR75" s="141">
        <v>0.206</v>
      </c>
      <c r="AS75" s="17">
        <f>AR75/AN75*100</f>
        <v>100</v>
      </c>
    </row>
    <row r="76" spans="1:45" s="11" customFormat="1" ht="19.5" customHeight="1">
      <c r="A76" s="81" t="s">
        <v>150</v>
      </c>
      <c r="B76" s="56" t="s">
        <v>70</v>
      </c>
      <c r="C76" s="56"/>
      <c r="D76" s="10"/>
      <c r="E76" s="10"/>
      <c r="F76" s="10"/>
      <c r="G76" s="31"/>
      <c r="H76" s="39"/>
      <c r="I76" s="15"/>
      <c r="J76" s="42"/>
      <c r="K76" s="17"/>
      <c r="L76" s="38"/>
      <c r="M76" s="62"/>
      <c r="N76" s="89"/>
      <c r="O76" s="61"/>
      <c r="P76" s="38"/>
      <c r="Q76" s="62"/>
      <c r="R76" s="90"/>
      <c r="S76" s="17"/>
      <c r="T76" s="38"/>
      <c r="U76" s="17"/>
      <c r="V76" s="90"/>
      <c r="W76" s="17"/>
      <c r="X76" s="38"/>
      <c r="Y76" s="17"/>
      <c r="Z76" s="118"/>
      <c r="AA76" s="17"/>
      <c r="AB76" s="38"/>
      <c r="AC76" s="17"/>
      <c r="AD76" s="109"/>
      <c r="AE76" s="17"/>
      <c r="AF76" s="38"/>
      <c r="AG76" s="17"/>
      <c r="AH76" s="128"/>
      <c r="AI76" s="17"/>
      <c r="AJ76" s="38"/>
      <c r="AK76" s="17"/>
      <c r="AL76" s="118"/>
      <c r="AM76" s="17"/>
      <c r="AN76" s="40"/>
      <c r="AO76" s="62"/>
      <c r="AP76" s="60"/>
      <c r="AQ76" s="62"/>
      <c r="AR76" s="40"/>
      <c r="AS76" s="17"/>
    </row>
    <row r="77" spans="1:45" s="11" customFormat="1" ht="20.25" customHeight="1">
      <c r="A77" s="80" t="s">
        <v>151</v>
      </c>
      <c r="B77" s="23" t="s">
        <v>63</v>
      </c>
      <c r="C77" s="70" t="s">
        <v>65</v>
      </c>
      <c r="D77" s="10">
        <v>888</v>
      </c>
      <c r="E77" s="15" t="e">
        <f>D77/#REF!*100</f>
        <v>#REF!</v>
      </c>
      <c r="F77" s="10">
        <v>1840</v>
      </c>
      <c r="G77" s="31">
        <v>88</v>
      </c>
      <c r="H77" s="39">
        <v>737</v>
      </c>
      <c r="I77" s="15">
        <f>H77/D77*100</f>
        <v>82.9954954954955</v>
      </c>
      <c r="J77" s="42">
        <v>1474</v>
      </c>
      <c r="K77" s="17">
        <f>J77/F77*100</f>
        <v>80.1086956521739</v>
      </c>
      <c r="L77" s="47">
        <v>706</v>
      </c>
      <c r="M77" s="62">
        <f t="shared" si="21"/>
        <v>95.79375848032564</v>
      </c>
      <c r="N77" s="91">
        <v>1403</v>
      </c>
      <c r="O77" s="61">
        <f>N77/J77*100</f>
        <v>95.1831750339213</v>
      </c>
      <c r="P77" s="47">
        <v>639</v>
      </c>
      <c r="Q77" s="62">
        <f>P77/L77*100</f>
        <v>90.5099150141643</v>
      </c>
      <c r="R77" s="91">
        <v>1264</v>
      </c>
      <c r="S77" s="17">
        <f aca="true" t="shared" si="23" ref="S77:S130">R77/N77*100</f>
        <v>90.09265858873842</v>
      </c>
      <c r="T77" s="47">
        <v>719.8</v>
      </c>
      <c r="U77" s="17">
        <f t="shared" si="11"/>
        <v>112.64475743348983</v>
      </c>
      <c r="V77" s="91">
        <v>1331.5</v>
      </c>
      <c r="W77" s="17">
        <f>V77/R77*100</f>
        <v>105.34018987341771</v>
      </c>
      <c r="X77" s="47">
        <v>665.2</v>
      </c>
      <c r="Y77" s="17">
        <f>X77/T77*100</f>
        <v>92.41455959988886</v>
      </c>
      <c r="Z77" s="118">
        <v>1223.5</v>
      </c>
      <c r="AA77" s="17">
        <f>Z77/V77*100</f>
        <v>91.88884716485167</v>
      </c>
      <c r="AB77" s="43">
        <v>618.8</v>
      </c>
      <c r="AC77" s="17">
        <f>AB77/X77*100</f>
        <v>93.02465423932651</v>
      </c>
      <c r="AD77" s="110">
        <v>1346.7</v>
      </c>
      <c r="AE77" s="17">
        <f>AD77/Z77*100</f>
        <v>110.06947282386596</v>
      </c>
      <c r="AF77" s="43">
        <v>587.4</v>
      </c>
      <c r="AG77" s="17">
        <f>AF77/AB77*100</f>
        <v>94.92566257272141</v>
      </c>
      <c r="AH77" s="128">
        <v>1246.5</v>
      </c>
      <c r="AI77" s="17">
        <f>AH77/AD77*100</f>
        <v>92.5595901091557</v>
      </c>
      <c r="AJ77" s="43">
        <v>470.2</v>
      </c>
      <c r="AK77" s="17">
        <f>AJ77/AB77*100</f>
        <v>75.9857789269554</v>
      </c>
      <c r="AL77" s="118">
        <v>1145.9</v>
      </c>
      <c r="AM77" s="17">
        <f>AL77/AH77*100</f>
        <v>91.92940232651424</v>
      </c>
      <c r="AN77" s="62">
        <v>117.8</v>
      </c>
      <c r="AO77" s="62">
        <f>AN77/AJ77*100</f>
        <v>25.053168864313058</v>
      </c>
      <c r="AP77" s="60">
        <v>1133.5</v>
      </c>
      <c r="AQ77" s="62">
        <f>AP77/AL77*100</f>
        <v>98.91788114146085</v>
      </c>
      <c r="AR77" s="62">
        <v>120.7</v>
      </c>
      <c r="AS77" s="17">
        <f>AR77/AN77*100</f>
        <v>102.46179966044141</v>
      </c>
    </row>
    <row r="78" spans="1:45" s="11" customFormat="1" ht="18.75" customHeight="1">
      <c r="A78" s="80" t="s">
        <v>152</v>
      </c>
      <c r="B78" s="23" t="s">
        <v>73</v>
      </c>
      <c r="C78" s="70" t="s">
        <v>65</v>
      </c>
      <c r="D78" s="10"/>
      <c r="E78" s="10"/>
      <c r="F78" s="10"/>
      <c r="G78" s="31"/>
      <c r="H78" s="39"/>
      <c r="I78" s="15"/>
      <c r="J78" s="42"/>
      <c r="K78" s="17"/>
      <c r="L78" s="38"/>
      <c r="M78" s="62"/>
      <c r="N78" s="89"/>
      <c r="O78" s="61"/>
      <c r="P78" s="38"/>
      <c r="Q78" s="62"/>
      <c r="R78" s="90"/>
      <c r="S78" s="17"/>
      <c r="T78" s="38"/>
      <c r="U78" s="17"/>
      <c r="V78" s="90"/>
      <c r="W78" s="17"/>
      <c r="X78" s="38"/>
      <c r="Y78" s="17"/>
      <c r="Z78" s="118"/>
      <c r="AA78" s="17"/>
      <c r="AB78" s="38"/>
      <c r="AC78" s="17"/>
      <c r="AD78" s="109"/>
      <c r="AE78" s="17"/>
      <c r="AF78" s="38"/>
      <c r="AG78" s="17"/>
      <c r="AH78" s="109"/>
      <c r="AI78" s="17"/>
      <c r="AJ78" s="38"/>
      <c r="AK78" s="17"/>
      <c r="AL78" s="118"/>
      <c r="AM78" s="17"/>
      <c r="AN78" s="40"/>
      <c r="AO78" s="62"/>
      <c r="AP78" s="60"/>
      <c r="AQ78" s="62"/>
      <c r="AR78" s="40"/>
      <c r="AS78" s="17"/>
    </row>
    <row r="79" spans="1:45" s="11" customFormat="1" ht="21" customHeight="1">
      <c r="A79" s="80" t="s">
        <v>153</v>
      </c>
      <c r="B79" s="23" t="s">
        <v>64</v>
      </c>
      <c r="C79" s="70" t="s">
        <v>65</v>
      </c>
      <c r="D79" s="10"/>
      <c r="E79" s="10"/>
      <c r="F79" s="10"/>
      <c r="G79" s="31"/>
      <c r="H79" s="39"/>
      <c r="I79" s="15"/>
      <c r="J79" s="42"/>
      <c r="K79" s="17"/>
      <c r="L79" s="38"/>
      <c r="M79" s="62"/>
      <c r="N79" s="89"/>
      <c r="O79" s="61"/>
      <c r="P79" s="38"/>
      <c r="Q79" s="62"/>
      <c r="R79" s="90"/>
      <c r="S79" s="17"/>
      <c r="T79" s="38"/>
      <c r="U79" s="17"/>
      <c r="V79" s="90"/>
      <c r="W79" s="17"/>
      <c r="X79" s="38"/>
      <c r="Y79" s="17"/>
      <c r="Z79" s="118"/>
      <c r="AA79" s="17"/>
      <c r="AB79" s="38"/>
      <c r="AC79" s="17"/>
      <c r="AD79" s="109"/>
      <c r="AE79" s="17"/>
      <c r="AF79" s="38"/>
      <c r="AG79" s="17"/>
      <c r="AH79" s="109"/>
      <c r="AI79" s="17"/>
      <c r="AJ79" s="38"/>
      <c r="AK79" s="17"/>
      <c r="AL79" s="118"/>
      <c r="AM79" s="17"/>
      <c r="AN79" s="40"/>
      <c r="AO79" s="62"/>
      <c r="AP79" s="60"/>
      <c r="AQ79" s="62"/>
      <c r="AR79" s="40"/>
      <c r="AS79" s="17"/>
    </row>
    <row r="80" spans="1:45" s="11" customFormat="1" ht="18.75" customHeight="1">
      <c r="A80" s="81" t="s">
        <v>154</v>
      </c>
      <c r="B80" s="56" t="s">
        <v>69</v>
      </c>
      <c r="C80" s="56"/>
      <c r="D80" s="10"/>
      <c r="E80" s="10"/>
      <c r="F80" s="10"/>
      <c r="G80" s="31"/>
      <c r="H80" s="39"/>
      <c r="I80" s="15"/>
      <c r="J80" s="42"/>
      <c r="K80" s="17"/>
      <c r="L80" s="38"/>
      <c r="M80" s="62"/>
      <c r="N80" s="89"/>
      <c r="O80" s="61"/>
      <c r="P80" s="38"/>
      <c r="Q80" s="62"/>
      <c r="R80" s="90"/>
      <c r="S80" s="17"/>
      <c r="T80" s="38"/>
      <c r="U80" s="17"/>
      <c r="V80" s="90"/>
      <c r="W80" s="17"/>
      <c r="X80" s="38"/>
      <c r="Y80" s="17"/>
      <c r="Z80" s="118"/>
      <c r="AA80" s="17"/>
      <c r="AB80" s="38"/>
      <c r="AC80" s="17"/>
      <c r="AD80" s="109"/>
      <c r="AE80" s="17"/>
      <c r="AF80" s="38"/>
      <c r="AG80" s="17"/>
      <c r="AH80" s="109"/>
      <c r="AI80" s="17"/>
      <c r="AJ80" s="38"/>
      <c r="AK80" s="17"/>
      <c r="AL80" s="118"/>
      <c r="AM80" s="17"/>
      <c r="AN80" s="40"/>
      <c r="AO80" s="62"/>
      <c r="AP80" s="60"/>
      <c r="AQ80" s="62"/>
      <c r="AR80" s="40"/>
      <c r="AS80" s="17"/>
    </row>
    <row r="81" spans="1:45" s="11" customFormat="1" ht="32.25" customHeight="1">
      <c r="A81" s="80" t="s">
        <v>155</v>
      </c>
      <c r="B81" s="23" t="s">
        <v>234</v>
      </c>
      <c r="C81" s="70" t="s">
        <v>52</v>
      </c>
      <c r="D81" s="10">
        <v>3</v>
      </c>
      <c r="E81" s="10">
        <v>100</v>
      </c>
      <c r="F81" s="10">
        <v>3</v>
      </c>
      <c r="G81" s="10">
        <v>100</v>
      </c>
      <c r="H81" s="39">
        <v>3</v>
      </c>
      <c r="I81" s="15">
        <f>H81/D81*100</f>
        <v>100</v>
      </c>
      <c r="J81" s="39">
        <v>3</v>
      </c>
      <c r="K81" s="17">
        <f>J81/F81*100</f>
        <v>100</v>
      </c>
      <c r="L81" s="47">
        <v>3</v>
      </c>
      <c r="M81" s="62">
        <f t="shared" si="21"/>
        <v>100</v>
      </c>
      <c r="N81" s="91">
        <v>3</v>
      </c>
      <c r="O81" s="61">
        <f t="shared" si="22"/>
        <v>100</v>
      </c>
      <c r="P81" s="47">
        <v>3</v>
      </c>
      <c r="Q81" s="62">
        <f>P81/L81*100</f>
        <v>100</v>
      </c>
      <c r="R81" s="91">
        <v>3</v>
      </c>
      <c r="S81" s="17">
        <f t="shared" si="23"/>
        <v>100</v>
      </c>
      <c r="T81" s="47">
        <v>3</v>
      </c>
      <c r="U81" s="17">
        <f aca="true" t="shared" si="24" ref="U81:U130">T81/P81*100</f>
        <v>100</v>
      </c>
      <c r="V81" s="91">
        <v>3</v>
      </c>
      <c r="W81" s="17">
        <f>V81/R81*100</f>
        <v>100</v>
      </c>
      <c r="X81" s="47">
        <v>3</v>
      </c>
      <c r="Y81" s="17">
        <f>X81/T81*100</f>
        <v>100</v>
      </c>
      <c r="Z81" s="121">
        <v>3</v>
      </c>
      <c r="AA81" s="17">
        <f>Z81/V81*100</f>
        <v>100</v>
      </c>
      <c r="AB81" s="47">
        <v>3</v>
      </c>
      <c r="AC81" s="17">
        <f>AB81/X81*100</f>
        <v>100</v>
      </c>
      <c r="AD81" s="116">
        <v>3</v>
      </c>
      <c r="AE81" s="17">
        <f aca="true" t="shared" si="25" ref="AE81:AE88">AD81/Z81*100</f>
        <v>100</v>
      </c>
      <c r="AF81" s="47">
        <v>3</v>
      </c>
      <c r="AG81" s="17">
        <f aca="true" t="shared" si="26" ref="AG81:AG88">AF81/AB81*100</f>
        <v>100</v>
      </c>
      <c r="AH81" s="131">
        <v>3</v>
      </c>
      <c r="AI81" s="17">
        <f aca="true" t="shared" si="27" ref="AI81:AI88">AH81/AD81*100</f>
        <v>100</v>
      </c>
      <c r="AJ81" s="47">
        <v>3</v>
      </c>
      <c r="AK81" s="17">
        <f>AJ81/AB81*100</f>
        <v>100</v>
      </c>
      <c r="AL81" s="121">
        <v>3</v>
      </c>
      <c r="AM81" s="17">
        <f>AL81/AH81*100</f>
        <v>100</v>
      </c>
      <c r="AN81" s="148">
        <v>0</v>
      </c>
      <c r="AO81" s="62"/>
      <c r="AP81" s="53"/>
      <c r="AQ81" s="62"/>
      <c r="AR81" s="148">
        <v>0</v>
      </c>
      <c r="AS81" s="17">
        <f>AR81/AJ81*100</f>
        <v>0</v>
      </c>
    </row>
    <row r="82" spans="1:45" s="11" customFormat="1" ht="45" customHeight="1">
      <c r="A82" s="80" t="s">
        <v>156</v>
      </c>
      <c r="B82" s="23" t="s">
        <v>235</v>
      </c>
      <c r="C82" s="70" t="s">
        <v>52</v>
      </c>
      <c r="D82" s="10">
        <v>13</v>
      </c>
      <c r="E82" s="10">
        <v>100</v>
      </c>
      <c r="F82" s="10">
        <v>13</v>
      </c>
      <c r="G82" s="10">
        <v>100</v>
      </c>
      <c r="H82" s="39">
        <v>13</v>
      </c>
      <c r="I82" s="15">
        <f>H82/D82*100</f>
        <v>100</v>
      </c>
      <c r="J82" s="39">
        <v>13</v>
      </c>
      <c r="K82" s="17">
        <f>J82/F82*100</f>
        <v>100</v>
      </c>
      <c r="L82" s="47">
        <v>13</v>
      </c>
      <c r="M82" s="62">
        <f t="shared" si="21"/>
        <v>100</v>
      </c>
      <c r="N82" s="91">
        <v>13</v>
      </c>
      <c r="O82" s="61">
        <f t="shared" si="22"/>
        <v>100</v>
      </c>
      <c r="P82" s="47">
        <v>13</v>
      </c>
      <c r="Q82" s="62">
        <f>P82/L82*100</f>
        <v>100</v>
      </c>
      <c r="R82" s="91">
        <v>13</v>
      </c>
      <c r="S82" s="17">
        <f t="shared" si="23"/>
        <v>100</v>
      </c>
      <c r="T82" s="47">
        <v>13</v>
      </c>
      <c r="U82" s="17">
        <f t="shared" si="24"/>
        <v>100</v>
      </c>
      <c r="V82" s="91">
        <v>13</v>
      </c>
      <c r="W82" s="17">
        <f>V82/R82*100</f>
        <v>100</v>
      </c>
      <c r="X82" s="47">
        <v>13</v>
      </c>
      <c r="Y82" s="17">
        <f>X82/T82*100</f>
        <v>100</v>
      </c>
      <c r="Z82" s="121">
        <v>13</v>
      </c>
      <c r="AA82" s="17">
        <f>Z82/V82*100</f>
        <v>100</v>
      </c>
      <c r="AB82" s="47">
        <v>13</v>
      </c>
      <c r="AC82" s="17">
        <f>AB82/X82*100</f>
        <v>100</v>
      </c>
      <c r="AD82" s="116">
        <v>13</v>
      </c>
      <c r="AE82" s="17">
        <f t="shared" si="25"/>
        <v>100</v>
      </c>
      <c r="AF82" s="47">
        <v>13</v>
      </c>
      <c r="AG82" s="17">
        <f t="shared" si="26"/>
        <v>100</v>
      </c>
      <c r="AH82" s="131">
        <v>13</v>
      </c>
      <c r="AI82" s="17">
        <f t="shared" si="27"/>
        <v>100</v>
      </c>
      <c r="AJ82" s="47">
        <v>13</v>
      </c>
      <c r="AK82" s="17">
        <f>AJ82/AB82*100</f>
        <v>100</v>
      </c>
      <c r="AL82" s="121">
        <v>12</v>
      </c>
      <c r="AM82" s="17">
        <f>AL82/AH82*100</f>
        <v>92.3076923076923</v>
      </c>
      <c r="AN82" s="148">
        <v>3</v>
      </c>
      <c r="AO82" s="62"/>
      <c r="AP82" s="53"/>
      <c r="AQ82" s="62"/>
      <c r="AR82" s="148">
        <v>3</v>
      </c>
      <c r="AS82" s="17">
        <f>AR82/AJ82*100</f>
        <v>23.076923076923077</v>
      </c>
    </row>
    <row r="83" spans="1:45" s="11" customFormat="1" ht="33" customHeight="1">
      <c r="A83" s="80" t="s">
        <v>157</v>
      </c>
      <c r="B83" s="23" t="s">
        <v>236</v>
      </c>
      <c r="C83" s="66" t="s">
        <v>52</v>
      </c>
      <c r="D83" s="10"/>
      <c r="E83" s="10"/>
      <c r="F83" s="10">
        <v>7</v>
      </c>
      <c r="G83" s="10"/>
      <c r="H83" s="39">
        <v>7</v>
      </c>
      <c r="I83" s="15"/>
      <c r="J83" s="39">
        <v>7</v>
      </c>
      <c r="K83" s="17">
        <f>J83/F83*100</f>
        <v>100</v>
      </c>
      <c r="L83" s="47">
        <v>6</v>
      </c>
      <c r="M83" s="62"/>
      <c r="N83" s="91">
        <v>6</v>
      </c>
      <c r="O83" s="61">
        <f t="shared" si="22"/>
        <v>85.71428571428571</v>
      </c>
      <c r="P83" s="47">
        <v>3</v>
      </c>
      <c r="Q83" s="62">
        <f>P83/L83*100</f>
        <v>50</v>
      </c>
      <c r="R83" s="91">
        <v>3</v>
      </c>
      <c r="S83" s="17">
        <f t="shared" si="23"/>
        <v>50</v>
      </c>
      <c r="T83" s="47">
        <v>3</v>
      </c>
      <c r="U83" s="17">
        <f t="shared" si="24"/>
        <v>100</v>
      </c>
      <c r="V83" s="91">
        <v>3</v>
      </c>
      <c r="W83" s="17">
        <f>V83/R83*100</f>
        <v>100</v>
      </c>
      <c r="X83" s="47">
        <v>3</v>
      </c>
      <c r="Y83" s="17">
        <f>X83/T83*100</f>
        <v>100</v>
      </c>
      <c r="Z83" s="121">
        <v>3</v>
      </c>
      <c r="AA83" s="17">
        <f>Z83/V83*100</f>
        <v>100</v>
      </c>
      <c r="AB83" s="47">
        <v>3</v>
      </c>
      <c r="AC83" s="17">
        <f>AB83/X83*100</f>
        <v>100</v>
      </c>
      <c r="AD83" s="116">
        <v>3</v>
      </c>
      <c r="AE83" s="17">
        <f t="shared" si="25"/>
        <v>100</v>
      </c>
      <c r="AF83" s="47">
        <v>3</v>
      </c>
      <c r="AG83" s="17">
        <f t="shared" si="26"/>
        <v>100</v>
      </c>
      <c r="AH83" s="131">
        <v>3</v>
      </c>
      <c r="AI83" s="17">
        <f t="shared" si="27"/>
        <v>100</v>
      </c>
      <c r="AJ83" s="47">
        <v>3</v>
      </c>
      <c r="AK83" s="17">
        <f>AJ83/AB83*100</f>
        <v>100</v>
      </c>
      <c r="AL83" s="121">
        <v>3</v>
      </c>
      <c r="AM83" s="17">
        <f>AL83/AH83*100</f>
        <v>100</v>
      </c>
      <c r="AN83" s="148">
        <v>0</v>
      </c>
      <c r="AO83" s="62"/>
      <c r="AP83" s="53"/>
      <c r="AQ83" s="62"/>
      <c r="AR83" s="148">
        <v>0</v>
      </c>
      <c r="AS83" s="17">
        <f>AR83/AJ83*100</f>
        <v>0</v>
      </c>
    </row>
    <row r="84" spans="1:45" s="11" customFormat="1" ht="33.75" customHeight="1">
      <c r="A84" s="80" t="s">
        <v>158</v>
      </c>
      <c r="B84" s="16" t="s">
        <v>237</v>
      </c>
      <c r="C84" s="66" t="s">
        <v>52</v>
      </c>
      <c r="D84" s="10">
        <v>27</v>
      </c>
      <c r="E84" s="10">
        <v>100</v>
      </c>
      <c r="F84" s="10">
        <v>27</v>
      </c>
      <c r="G84" s="10">
        <v>100</v>
      </c>
      <c r="H84" s="39">
        <v>27</v>
      </c>
      <c r="I84" s="15">
        <f>H84/D84*100</f>
        <v>100</v>
      </c>
      <c r="J84" s="39">
        <v>27</v>
      </c>
      <c r="K84" s="17">
        <f>J84/F84*100</f>
        <v>100</v>
      </c>
      <c r="L84" s="47">
        <v>27</v>
      </c>
      <c r="M84" s="62">
        <f t="shared" si="21"/>
        <v>100</v>
      </c>
      <c r="N84" s="91">
        <v>27</v>
      </c>
      <c r="O84" s="61">
        <f t="shared" si="22"/>
        <v>100</v>
      </c>
      <c r="P84" s="47">
        <v>27</v>
      </c>
      <c r="Q84" s="62">
        <f>P84/L84*100</f>
        <v>100</v>
      </c>
      <c r="R84" s="91">
        <v>27</v>
      </c>
      <c r="S84" s="17">
        <f t="shared" si="23"/>
        <v>100</v>
      </c>
      <c r="T84" s="47">
        <v>27</v>
      </c>
      <c r="U84" s="17">
        <f t="shared" si="24"/>
        <v>100</v>
      </c>
      <c r="V84" s="91">
        <v>27</v>
      </c>
      <c r="W84" s="17">
        <f>V84/R84*100</f>
        <v>100</v>
      </c>
      <c r="X84" s="47">
        <v>27</v>
      </c>
      <c r="Y84" s="17">
        <f>X84/T84*100</f>
        <v>100</v>
      </c>
      <c r="Z84" s="121">
        <v>27</v>
      </c>
      <c r="AA84" s="17">
        <f>Z84/V84*100</f>
        <v>100</v>
      </c>
      <c r="AB84" s="47">
        <v>27</v>
      </c>
      <c r="AC84" s="17">
        <f>AB84/X84*100</f>
        <v>100</v>
      </c>
      <c r="AD84" s="116">
        <v>27</v>
      </c>
      <c r="AE84" s="17">
        <f t="shared" si="25"/>
        <v>100</v>
      </c>
      <c r="AF84" s="47">
        <v>27</v>
      </c>
      <c r="AG84" s="17">
        <f t="shared" si="26"/>
        <v>100</v>
      </c>
      <c r="AH84" s="131">
        <v>27</v>
      </c>
      <c r="AI84" s="17">
        <f t="shared" si="27"/>
        <v>100</v>
      </c>
      <c r="AJ84" s="47">
        <v>27</v>
      </c>
      <c r="AK84" s="17">
        <f>AJ84/AB84*100</f>
        <v>100</v>
      </c>
      <c r="AL84" s="121">
        <v>27</v>
      </c>
      <c r="AM84" s="17">
        <f>AL84/AH84*100</f>
        <v>100</v>
      </c>
      <c r="AN84" s="148">
        <v>3</v>
      </c>
      <c r="AO84" s="62"/>
      <c r="AP84" s="53"/>
      <c r="AQ84" s="62"/>
      <c r="AR84" s="148">
        <v>3</v>
      </c>
      <c r="AS84" s="17">
        <f>AR84/AJ84*100</f>
        <v>11.11111111111111</v>
      </c>
    </row>
    <row r="85" spans="1:45" s="11" customFormat="1" ht="18.75" customHeight="1">
      <c r="A85" s="81" t="s">
        <v>159</v>
      </c>
      <c r="B85" s="55" t="s">
        <v>28</v>
      </c>
      <c r="C85" s="55"/>
      <c r="D85" s="10"/>
      <c r="E85" s="10"/>
      <c r="F85" s="10"/>
      <c r="G85" s="31"/>
      <c r="H85" s="39"/>
      <c r="I85" s="15"/>
      <c r="J85" s="42"/>
      <c r="K85" s="17"/>
      <c r="L85" s="38"/>
      <c r="M85" s="62"/>
      <c r="N85" s="89"/>
      <c r="O85" s="61"/>
      <c r="P85" s="38"/>
      <c r="Q85" s="62"/>
      <c r="R85" s="90"/>
      <c r="S85" s="17"/>
      <c r="T85" s="38"/>
      <c r="U85" s="17"/>
      <c r="V85" s="90"/>
      <c r="W85" s="17"/>
      <c r="X85" s="38"/>
      <c r="Y85" s="17"/>
      <c r="Z85" s="118"/>
      <c r="AA85" s="17"/>
      <c r="AB85" s="38"/>
      <c r="AC85" s="17"/>
      <c r="AD85" s="109"/>
      <c r="AE85" s="17"/>
      <c r="AF85" s="38"/>
      <c r="AG85" s="17"/>
      <c r="AH85" s="128"/>
      <c r="AI85" s="17"/>
      <c r="AJ85" s="38"/>
      <c r="AK85" s="17"/>
      <c r="AL85" s="134"/>
      <c r="AM85" s="17"/>
      <c r="AN85" s="40"/>
      <c r="AO85" s="62"/>
      <c r="AP85" s="60"/>
      <c r="AQ85" s="62"/>
      <c r="AR85" s="40"/>
      <c r="AS85" s="17"/>
    </row>
    <row r="86" spans="1:45" s="11" customFormat="1" ht="19.5" customHeight="1">
      <c r="A86" s="80" t="s">
        <v>160</v>
      </c>
      <c r="B86" s="16" t="s">
        <v>29</v>
      </c>
      <c r="C86" s="66" t="s">
        <v>17</v>
      </c>
      <c r="D86" s="10">
        <v>1818.2</v>
      </c>
      <c r="E86" s="15" t="e">
        <f>D86/#REF!*100</f>
        <v>#REF!</v>
      </c>
      <c r="F86" s="10">
        <v>4266.8</v>
      </c>
      <c r="G86" s="31">
        <v>142.6</v>
      </c>
      <c r="H86" s="54">
        <v>1771.414</v>
      </c>
      <c r="I86" s="15">
        <f aca="true" t="shared" si="28" ref="I86:I93">H86/D86*100</f>
        <v>97.42679573204268</v>
      </c>
      <c r="J86" s="42">
        <v>4331.9</v>
      </c>
      <c r="K86" s="17">
        <f aca="true" t="shared" si="29" ref="K86:K93">J86/F86*100</f>
        <v>101.5257335708259</v>
      </c>
      <c r="L86" s="43">
        <v>1857.638</v>
      </c>
      <c r="M86" s="62">
        <f t="shared" si="21"/>
        <v>104.86752391027731</v>
      </c>
      <c r="N86" s="90">
        <v>4230</v>
      </c>
      <c r="O86" s="61">
        <f t="shared" si="22"/>
        <v>97.64768346453059</v>
      </c>
      <c r="P86" s="43">
        <v>3361.9</v>
      </c>
      <c r="Q86" s="62">
        <f aca="true" t="shared" si="30" ref="Q86:Q93">P86/L86*100</f>
        <v>180.97713332737595</v>
      </c>
      <c r="R86" s="90">
        <v>5006.1</v>
      </c>
      <c r="S86" s="17">
        <f t="shared" si="23"/>
        <v>118.34751773049645</v>
      </c>
      <c r="T86" s="43">
        <v>1992.536</v>
      </c>
      <c r="U86" s="17">
        <f t="shared" si="24"/>
        <v>59.26815193789226</v>
      </c>
      <c r="V86" s="90">
        <v>5062.1</v>
      </c>
      <c r="W86" s="17">
        <f>V86/R86*100</f>
        <v>101.11863526497673</v>
      </c>
      <c r="X86" s="43">
        <v>1937.146</v>
      </c>
      <c r="Y86" s="17">
        <f>X86/T86*100</f>
        <v>97.22012550839733</v>
      </c>
      <c r="Z86" s="110">
        <v>4363.4</v>
      </c>
      <c r="AA86" s="17">
        <f>Z86/V86*100</f>
        <v>86.19742794492403</v>
      </c>
      <c r="AB86" s="43">
        <v>1925.357</v>
      </c>
      <c r="AC86" s="17">
        <f>AB86/X86*100</f>
        <v>99.39142429119953</v>
      </c>
      <c r="AD86" s="110">
        <v>4621.8</v>
      </c>
      <c r="AE86" s="17">
        <f t="shared" si="25"/>
        <v>105.9219874409864</v>
      </c>
      <c r="AF86" s="43">
        <v>2000.17</v>
      </c>
      <c r="AG86" s="17">
        <f t="shared" si="26"/>
        <v>103.88566899541229</v>
      </c>
      <c r="AH86" s="124">
        <v>5000.5</v>
      </c>
      <c r="AI86" s="17">
        <f t="shared" si="27"/>
        <v>108.19377731619714</v>
      </c>
      <c r="AJ86" s="43">
        <v>2168.83</v>
      </c>
      <c r="AK86" s="17">
        <f>AJ86/AF86*100</f>
        <v>108.43228325592324</v>
      </c>
      <c r="AL86" s="110">
        <v>5123.328</v>
      </c>
      <c r="AM86" s="17">
        <f>AL86/AH86*100</f>
        <v>102.45631436856316</v>
      </c>
      <c r="AN86" s="62">
        <v>97.046</v>
      </c>
      <c r="AO86" s="62"/>
      <c r="AP86" s="62"/>
      <c r="AQ86" s="62"/>
      <c r="AR86" s="62">
        <v>104.3</v>
      </c>
      <c r="AS86" s="17">
        <f>AR86/AN86*100</f>
        <v>107.47480576221584</v>
      </c>
    </row>
    <row r="87" spans="1:45" s="11" customFormat="1" ht="48.75" customHeight="1">
      <c r="A87" s="80" t="s">
        <v>161</v>
      </c>
      <c r="B87" s="16" t="s">
        <v>66</v>
      </c>
      <c r="C87" s="66" t="s">
        <v>17</v>
      </c>
      <c r="D87" s="10">
        <v>537.9</v>
      </c>
      <c r="E87" s="15" t="e">
        <f>D87/#REF!*100</f>
        <v>#REF!</v>
      </c>
      <c r="F87" s="10">
        <v>3712.6</v>
      </c>
      <c r="G87" s="31">
        <v>130.6</v>
      </c>
      <c r="H87" s="54">
        <v>1363.692</v>
      </c>
      <c r="I87" s="15">
        <f t="shared" si="28"/>
        <v>253.52147239263806</v>
      </c>
      <c r="J87" s="42">
        <v>3356.1</v>
      </c>
      <c r="K87" s="17">
        <f t="shared" si="29"/>
        <v>90.3975650487529</v>
      </c>
      <c r="L87" s="38">
        <v>1326.6939</v>
      </c>
      <c r="M87" s="62">
        <f t="shared" si="21"/>
        <v>97.28691669379889</v>
      </c>
      <c r="N87" s="89">
        <v>2895</v>
      </c>
      <c r="O87" s="61">
        <f t="shared" si="22"/>
        <v>86.26083847322785</v>
      </c>
      <c r="P87" s="43">
        <v>1889.039</v>
      </c>
      <c r="Q87" s="62">
        <f t="shared" si="30"/>
        <v>142.38695150403572</v>
      </c>
      <c r="R87" s="90">
        <v>4179.4</v>
      </c>
      <c r="S87" s="17">
        <f t="shared" si="23"/>
        <v>144.3661485319516</v>
      </c>
      <c r="T87" s="43">
        <v>1682.0042</v>
      </c>
      <c r="U87" s="17">
        <f t="shared" si="24"/>
        <v>89.04020509899479</v>
      </c>
      <c r="V87" s="90">
        <v>4386.1</v>
      </c>
      <c r="W87" s="17">
        <f>V87/R87*100</f>
        <v>104.94568598363404</v>
      </c>
      <c r="X87" s="43">
        <v>1596.592</v>
      </c>
      <c r="Y87" s="17">
        <f>X87/T87*100</f>
        <v>94.92199841118114</v>
      </c>
      <c r="Z87" s="110">
        <v>3631.4</v>
      </c>
      <c r="AA87" s="17">
        <f>Z87/V87*100</f>
        <v>82.7933699642051</v>
      </c>
      <c r="AB87" s="43">
        <v>1528.093</v>
      </c>
      <c r="AC87" s="17">
        <f>AB87/X87*100</f>
        <v>95.70967410584545</v>
      </c>
      <c r="AD87" s="110">
        <v>3630.4</v>
      </c>
      <c r="AE87" s="17">
        <f t="shared" si="25"/>
        <v>99.97246241119127</v>
      </c>
      <c r="AF87" s="43">
        <v>1556.867</v>
      </c>
      <c r="AG87" s="17">
        <f t="shared" si="26"/>
        <v>101.8830005765356</v>
      </c>
      <c r="AH87" s="124">
        <v>3901</v>
      </c>
      <c r="AI87" s="17">
        <f t="shared" si="27"/>
        <v>107.45372410753635</v>
      </c>
      <c r="AJ87" s="43">
        <v>1630.541</v>
      </c>
      <c r="AK87" s="17">
        <f>AJ87/AF87*100</f>
        <v>104.73219613492996</v>
      </c>
      <c r="AL87" s="110">
        <v>3878.59</v>
      </c>
      <c r="AM87" s="17">
        <f>AL87/AH87*100</f>
        <v>99.42553191489361</v>
      </c>
      <c r="AN87" s="62">
        <v>0.8</v>
      </c>
      <c r="AO87" s="62"/>
      <c r="AP87" s="62"/>
      <c r="AQ87" s="62"/>
      <c r="AR87" s="62">
        <v>80.3</v>
      </c>
      <c r="AS87" s="17">
        <f>AR87/AN87*100</f>
        <v>10037.499999999998</v>
      </c>
    </row>
    <row r="88" spans="1:45" s="11" customFormat="1" ht="21" customHeight="1">
      <c r="A88" s="80" t="s">
        <v>162</v>
      </c>
      <c r="B88" s="16" t="s">
        <v>30</v>
      </c>
      <c r="C88" s="66" t="s">
        <v>17</v>
      </c>
      <c r="D88" s="10">
        <v>1677.5</v>
      </c>
      <c r="E88" s="15" t="e">
        <f>D88/#REF!*100</f>
        <v>#REF!</v>
      </c>
      <c r="F88" s="10">
        <v>4157.9</v>
      </c>
      <c r="G88" s="31">
        <v>113.8</v>
      </c>
      <c r="H88" s="54">
        <v>1855.186</v>
      </c>
      <c r="I88" s="15">
        <f t="shared" si="28"/>
        <v>110.59230998509686</v>
      </c>
      <c r="J88" s="43">
        <v>4873.99</v>
      </c>
      <c r="K88" s="17">
        <f t="shared" si="29"/>
        <v>117.22239592101782</v>
      </c>
      <c r="L88" s="38">
        <v>1828.191</v>
      </c>
      <c r="M88" s="62">
        <f t="shared" si="21"/>
        <v>98.5448898385391</v>
      </c>
      <c r="N88" s="89">
        <v>4199.7</v>
      </c>
      <c r="O88" s="61">
        <f t="shared" si="22"/>
        <v>86.16554404091926</v>
      </c>
      <c r="P88" s="43">
        <v>3383.716</v>
      </c>
      <c r="Q88" s="62">
        <f t="shared" si="30"/>
        <v>185.08547520472422</v>
      </c>
      <c r="R88" s="90">
        <v>4965.2</v>
      </c>
      <c r="S88" s="17">
        <f t="shared" si="23"/>
        <v>118.22749243993617</v>
      </c>
      <c r="T88" s="43">
        <f>3408018.9/1000</f>
        <v>3408.0189</v>
      </c>
      <c r="U88" s="17">
        <f t="shared" si="24"/>
        <v>100.71823108085904</v>
      </c>
      <c r="V88" s="90">
        <v>5041.9</v>
      </c>
      <c r="W88" s="17">
        <f>V88/R88*100</f>
        <v>101.54475147023281</v>
      </c>
      <c r="X88" s="43">
        <v>1732.416</v>
      </c>
      <c r="Y88" s="17">
        <f>X88/T88*100</f>
        <v>50.83352090564991</v>
      </c>
      <c r="Z88" s="110">
        <v>4132.1</v>
      </c>
      <c r="AA88" s="17">
        <f>Z88/V88*100</f>
        <v>81.95521529582103</v>
      </c>
      <c r="AB88" s="43">
        <v>1893.256</v>
      </c>
      <c r="AC88" s="17">
        <f>AB88/X88*100</f>
        <v>109.28414422402011</v>
      </c>
      <c r="AD88" s="110">
        <v>4696.25</v>
      </c>
      <c r="AE88" s="17">
        <f t="shared" si="25"/>
        <v>113.65286416108032</v>
      </c>
      <c r="AF88" s="43">
        <v>2029.532</v>
      </c>
      <c r="AG88" s="17">
        <f t="shared" si="26"/>
        <v>107.19797005793193</v>
      </c>
      <c r="AH88" s="124">
        <v>4765</v>
      </c>
      <c r="AI88" s="17">
        <f t="shared" si="27"/>
        <v>101.46393398988556</v>
      </c>
      <c r="AJ88" s="43">
        <v>1950.116</v>
      </c>
      <c r="AK88" s="17">
        <f>AJ88/AF88*100</f>
        <v>96.08697965836458</v>
      </c>
      <c r="AL88" s="110">
        <v>5128.156</v>
      </c>
      <c r="AM88" s="17">
        <f>AL88/AH88*100</f>
        <v>107.6213221406086</v>
      </c>
      <c r="AN88" s="62">
        <v>95.208</v>
      </c>
      <c r="AO88" s="62">
        <f>AN88/AJ88*100</f>
        <v>4.88217111187232</v>
      </c>
      <c r="AP88" s="62">
        <v>4903.745</v>
      </c>
      <c r="AQ88" s="62">
        <f>AP88/AL88*100</f>
        <v>95.62394357737946</v>
      </c>
      <c r="AR88" s="62">
        <v>101.7</v>
      </c>
      <c r="AS88" s="17">
        <f>AR88/AN88*100</f>
        <v>106.81875472649358</v>
      </c>
    </row>
    <row r="89" spans="1:45" s="11" customFormat="1" ht="20.25" customHeight="1">
      <c r="A89" s="80" t="s">
        <v>163</v>
      </c>
      <c r="B89" s="16" t="s">
        <v>45</v>
      </c>
      <c r="C89" s="66" t="s">
        <v>17</v>
      </c>
      <c r="D89" s="10">
        <v>173</v>
      </c>
      <c r="E89" s="15" t="e">
        <f>D89/#REF!*100</f>
        <v>#REF!</v>
      </c>
      <c r="F89" s="10">
        <v>15.5</v>
      </c>
      <c r="G89" s="31">
        <v>41.3</v>
      </c>
      <c r="H89" s="39">
        <v>16.7</v>
      </c>
      <c r="I89" s="15">
        <f t="shared" si="28"/>
        <v>9.653179190751445</v>
      </c>
      <c r="J89" s="42">
        <v>15.2</v>
      </c>
      <c r="K89" s="17">
        <f t="shared" si="29"/>
        <v>98.06451612903226</v>
      </c>
      <c r="L89" s="38">
        <v>10.9</v>
      </c>
      <c r="M89" s="62">
        <f t="shared" si="21"/>
        <v>65.26946107784431</v>
      </c>
      <c r="N89" s="89">
        <v>59.4</v>
      </c>
      <c r="O89" s="61">
        <f t="shared" si="22"/>
        <v>390.7894736842105</v>
      </c>
      <c r="P89" s="43">
        <v>25.4</v>
      </c>
      <c r="Q89" s="62">
        <f t="shared" si="30"/>
        <v>233.02752293577979</v>
      </c>
      <c r="R89" s="90">
        <v>40.1</v>
      </c>
      <c r="S89" s="17">
        <f t="shared" si="23"/>
        <v>67.50841750841752</v>
      </c>
      <c r="T89" s="43">
        <v>26.5</v>
      </c>
      <c r="U89" s="17">
        <f t="shared" si="24"/>
        <v>104.33070866141733</v>
      </c>
      <c r="V89" s="90" t="s">
        <v>265</v>
      </c>
      <c r="W89" s="17"/>
      <c r="X89" s="43" t="s">
        <v>265</v>
      </c>
      <c r="Y89" s="17" t="s">
        <v>90</v>
      </c>
      <c r="Z89" s="118" t="s">
        <v>265</v>
      </c>
      <c r="AA89" s="17" t="s">
        <v>90</v>
      </c>
      <c r="AB89" s="43" t="s">
        <v>265</v>
      </c>
      <c r="AC89" s="17" t="s">
        <v>90</v>
      </c>
      <c r="AD89" s="110" t="s">
        <v>265</v>
      </c>
      <c r="AE89" s="17" t="s">
        <v>90</v>
      </c>
      <c r="AF89" s="43" t="s">
        <v>265</v>
      </c>
      <c r="AG89" s="17" t="s">
        <v>90</v>
      </c>
      <c r="AH89" s="111" t="s">
        <v>265</v>
      </c>
      <c r="AI89" s="17" t="s">
        <v>90</v>
      </c>
      <c r="AJ89" s="43" t="s">
        <v>265</v>
      </c>
      <c r="AK89" s="17" t="s">
        <v>90</v>
      </c>
      <c r="AL89" s="118" t="s">
        <v>265</v>
      </c>
      <c r="AM89" s="17" t="s">
        <v>90</v>
      </c>
      <c r="AN89" s="62" t="s">
        <v>265</v>
      </c>
      <c r="AO89" s="62" t="s">
        <v>90</v>
      </c>
      <c r="AP89" s="60" t="s">
        <v>265</v>
      </c>
      <c r="AQ89" s="62" t="s">
        <v>90</v>
      </c>
      <c r="AR89" s="62" t="s">
        <v>265</v>
      </c>
      <c r="AS89" s="17" t="s">
        <v>90</v>
      </c>
    </row>
    <row r="90" spans="1:45" s="11" customFormat="1" ht="20.25" customHeight="1">
      <c r="A90" s="80" t="s">
        <v>164</v>
      </c>
      <c r="B90" s="16" t="s">
        <v>46</v>
      </c>
      <c r="C90" s="66" t="s">
        <v>17</v>
      </c>
      <c r="D90" s="10">
        <v>1712.5</v>
      </c>
      <c r="E90" s="15" t="e">
        <f>D90/#REF!*100</f>
        <v>#REF!</v>
      </c>
      <c r="F90" s="10">
        <v>698.7</v>
      </c>
      <c r="G90" s="31">
        <v>176.5</v>
      </c>
      <c r="H90" s="39">
        <v>336.4</v>
      </c>
      <c r="I90" s="15">
        <f t="shared" si="28"/>
        <v>19.643795620437952</v>
      </c>
      <c r="J90" s="42">
        <v>517.9</v>
      </c>
      <c r="K90" s="17">
        <f t="shared" si="29"/>
        <v>74.12337197652784</v>
      </c>
      <c r="L90" s="38">
        <v>409.8</v>
      </c>
      <c r="M90" s="62">
        <f t="shared" si="21"/>
        <v>121.81926278240192</v>
      </c>
      <c r="N90" s="89">
        <v>496.5</v>
      </c>
      <c r="O90" s="61">
        <f t="shared" si="22"/>
        <v>95.86792817146168</v>
      </c>
      <c r="P90" s="43">
        <v>654.8</v>
      </c>
      <c r="Q90" s="62">
        <f t="shared" si="30"/>
        <v>159.78526110297705</v>
      </c>
      <c r="R90" s="90">
        <v>599.9</v>
      </c>
      <c r="S90" s="17">
        <f t="shared" si="23"/>
        <v>120.82578046324271</v>
      </c>
      <c r="T90" s="43">
        <v>187.495499</v>
      </c>
      <c r="U90" s="17">
        <f t="shared" si="24"/>
        <v>28.634010232131953</v>
      </c>
      <c r="V90" s="90" t="s">
        <v>265</v>
      </c>
      <c r="W90" s="17"/>
      <c r="X90" s="43" t="s">
        <v>265</v>
      </c>
      <c r="Y90" s="17" t="s">
        <v>90</v>
      </c>
      <c r="Z90" s="118" t="s">
        <v>265</v>
      </c>
      <c r="AA90" s="17" t="s">
        <v>90</v>
      </c>
      <c r="AB90" s="43" t="s">
        <v>265</v>
      </c>
      <c r="AC90" s="17" t="s">
        <v>90</v>
      </c>
      <c r="AD90" s="110" t="s">
        <v>265</v>
      </c>
      <c r="AE90" s="17" t="s">
        <v>90</v>
      </c>
      <c r="AF90" s="43" t="s">
        <v>265</v>
      </c>
      <c r="AG90" s="17" t="s">
        <v>90</v>
      </c>
      <c r="AH90" s="111" t="s">
        <v>265</v>
      </c>
      <c r="AI90" s="17" t="s">
        <v>90</v>
      </c>
      <c r="AJ90" s="43" t="s">
        <v>265</v>
      </c>
      <c r="AK90" s="17" t="s">
        <v>90</v>
      </c>
      <c r="AL90" s="118" t="s">
        <v>265</v>
      </c>
      <c r="AM90" s="17" t="s">
        <v>90</v>
      </c>
      <c r="AN90" s="62" t="s">
        <v>265</v>
      </c>
      <c r="AO90" s="62" t="s">
        <v>90</v>
      </c>
      <c r="AP90" s="60" t="s">
        <v>265</v>
      </c>
      <c r="AQ90" s="62" t="s">
        <v>90</v>
      </c>
      <c r="AR90" s="62" t="s">
        <v>265</v>
      </c>
      <c r="AS90" s="17" t="s">
        <v>90</v>
      </c>
    </row>
    <row r="91" spans="1:45" s="11" customFormat="1" ht="18.75" customHeight="1">
      <c r="A91" s="80" t="s">
        <v>165</v>
      </c>
      <c r="B91" s="16" t="s">
        <v>104</v>
      </c>
      <c r="C91" s="66" t="s">
        <v>17</v>
      </c>
      <c r="D91" s="10">
        <v>83.6</v>
      </c>
      <c r="E91" s="15" t="e">
        <f>D91/#REF!*100</f>
        <v>#REF!</v>
      </c>
      <c r="F91" s="10">
        <v>145.7</v>
      </c>
      <c r="G91" s="31">
        <v>197.1</v>
      </c>
      <c r="H91" s="39">
        <v>138.4</v>
      </c>
      <c r="I91" s="15">
        <f t="shared" si="28"/>
        <v>165.55023923444978</v>
      </c>
      <c r="J91" s="42">
        <v>224.9</v>
      </c>
      <c r="K91" s="17">
        <f t="shared" si="29"/>
        <v>154.35827041866852</v>
      </c>
      <c r="L91" s="38">
        <v>122</v>
      </c>
      <c r="M91" s="62">
        <f t="shared" si="21"/>
        <v>88.15028901734104</v>
      </c>
      <c r="N91" s="89">
        <v>120.1</v>
      </c>
      <c r="O91" s="61">
        <f t="shared" si="22"/>
        <v>53.40151178301467</v>
      </c>
      <c r="P91" s="43">
        <v>145.2</v>
      </c>
      <c r="Q91" s="62">
        <f t="shared" si="30"/>
        <v>119.01639344262294</v>
      </c>
      <c r="R91" s="90">
        <v>165.9</v>
      </c>
      <c r="S91" s="17">
        <f t="shared" si="23"/>
        <v>138.13488759367198</v>
      </c>
      <c r="T91" s="43">
        <v>0</v>
      </c>
      <c r="U91" s="17">
        <f t="shared" si="24"/>
        <v>0</v>
      </c>
      <c r="V91" s="90" t="s">
        <v>265</v>
      </c>
      <c r="W91" s="17"/>
      <c r="X91" s="43" t="s">
        <v>265</v>
      </c>
      <c r="Y91" s="17" t="s">
        <v>90</v>
      </c>
      <c r="Z91" s="118" t="s">
        <v>265</v>
      </c>
      <c r="AA91" s="17" t="s">
        <v>90</v>
      </c>
      <c r="AB91" s="43" t="s">
        <v>265</v>
      </c>
      <c r="AC91" s="17" t="s">
        <v>90</v>
      </c>
      <c r="AD91" s="110" t="s">
        <v>265</v>
      </c>
      <c r="AE91" s="17" t="s">
        <v>90</v>
      </c>
      <c r="AF91" s="43" t="s">
        <v>265</v>
      </c>
      <c r="AG91" s="17" t="s">
        <v>90</v>
      </c>
      <c r="AH91" s="111" t="s">
        <v>265</v>
      </c>
      <c r="AI91" s="17" t="s">
        <v>90</v>
      </c>
      <c r="AJ91" s="43" t="s">
        <v>265</v>
      </c>
      <c r="AK91" s="17" t="s">
        <v>90</v>
      </c>
      <c r="AL91" s="118" t="s">
        <v>265</v>
      </c>
      <c r="AM91" s="17" t="s">
        <v>90</v>
      </c>
      <c r="AN91" s="62" t="s">
        <v>265</v>
      </c>
      <c r="AO91" s="62" t="s">
        <v>90</v>
      </c>
      <c r="AP91" s="60" t="s">
        <v>265</v>
      </c>
      <c r="AQ91" s="62" t="s">
        <v>90</v>
      </c>
      <c r="AR91" s="62" t="s">
        <v>265</v>
      </c>
      <c r="AS91" s="17" t="s">
        <v>90</v>
      </c>
    </row>
    <row r="92" spans="1:45" s="11" customFormat="1" ht="18" customHeight="1">
      <c r="A92" s="80" t="s">
        <v>166</v>
      </c>
      <c r="B92" s="16" t="s">
        <v>47</v>
      </c>
      <c r="C92" s="66" t="s">
        <v>17</v>
      </c>
      <c r="D92" s="10">
        <v>2849.5</v>
      </c>
      <c r="E92" s="15" t="e">
        <f>D92/#REF!*100</f>
        <v>#REF!</v>
      </c>
      <c r="F92" s="10">
        <v>358.5</v>
      </c>
      <c r="G92" s="31">
        <v>114.8</v>
      </c>
      <c r="H92" s="39">
        <v>142.9</v>
      </c>
      <c r="I92" s="15">
        <f t="shared" si="28"/>
        <v>5.014914897350412</v>
      </c>
      <c r="J92" s="42">
        <v>290.1</v>
      </c>
      <c r="K92" s="17">
        <f t="shared" si="29"/>
        <v>80.92050209205021</v>
      </c>
      <c r="L92" s="38">
        <v>219.4</v>
      </c>
      <c r="M92" s="62">
        <f t="shared" si="21"/>
        <v>153.5339398180546</v>
      </c>
      <c r="N92" s="89">
        <v>422.8</v>
      </c>
      <c r="O92" s="61">
        <f t="shared" si="22"/>
        <v>145.74284729403652</v>
      </c>
      <c r="P92" s="43">
        <v>262.5</v>
      </c>
      <c r="Q92" s="62">
        <f t="shared" si="30"/>
        <v>119.64448495897904</v>
      </c>
      <c r="R92" s="90">
        <v>252.2</v>
      </c>
      <c r="S92" s="17">
        <f t="shared" si="23"/>
        <v>59.64995269631031</v>
      </c>
      <c r="T92" s="43">
        <v>402.174156</v>
      </c>
      <c r="U92" s="17">
        <f t="shared" si="24"/>
        <v>153.2092022857143</v>
      </c>
      <c r="V92" s="90" t="s">
        <v>265</v>
      </c>
      <c r="W92" s="17"/>
      <c r="X92" s="43" t="s">
        <v>265</v>
      </c>
      <c r="Y92" s="17" t="s">
        <v>90</v>
      </c>
      <c r="Z92" s="118" t="s">
        <v>265</v>
      </c>
      <c r="AA92" s="17" t="s">
        <v>90</v>
      </c>
      <c r="AB92" s="43" t="s">
        <v>265</v>
      </c>
      <c r="AC92" s="17" t="s">
        <v>90</v>
      </c>
      <c r="AD92" s="110" t="s">
        <v>265</v>
      </c>
      <c r="AE92" s="17" t="s">
        <v>90</v>
      </c>
      <c r="AF92" s="43" t="s">
        <v>265</v>
      </c>
      <c r="AG92" s="17" t="s">
        <v>90</v>
      </c>
      <c r="AH92" s="111" t="s">
        <v>265</v>
      </c>
      <c r="AI92" s="17" t="s">
        <v>90</v>
      </c>
      <c r="AJ92" s="43" t="s">
        <v>265</v>
      </c>
      <c r="AK92" s="17" t="s">
        <v>90</v>
      </c>
      <c r="AL92" s="118" t="s">
        <v>265</v>
      </c>
      <c r="AM92" s="17" t="s">
        <v>90</v>
      </c>
      <c r="AN92" s="62" t="s">
        <v>265</v>
      </c>
      <c r="AO92" s="62" t="s">
        <v>90</v>
      </c>
      <c r="AP92" s="60" t="s">
        <v>265</v>
      </c>
      <c r="AQ92" s="62" t="s">
        <v>90</v>
      </c>
      <c r="AR92" s="62" t="s">
        <v>265</v>
      </c>
      <c r="AS92" s="17" t="s">
        <v>90</v>
      </c>
    </row>
    <row r="93" spans="1:45" s="11" customFormat="1" ht="16.5" customHeight="1">
      <c r="A93" s="80" t="s">
        <v>167</v>
      </c>
      <c r="B93" s="16" t="s">
        <v>104</v>
      </c>
      <c r="C93" s="66" t="s">
        <v>17</v>
      </c>
      <c r="D93" s="10">
        <v>30.7</v>
      </c>
      <c r="E93" s="15" t="e">
        <f>D93/#REF!*100</f>
        <v>#REF!</v>
      </c>
      <c r="F93" s="10">
        <v>29.8</v>
      </c>
      <c r="G93" s="31">
        <v>192.2</v>
      </c>
      <c r="H93" s="39">
        <v>34</v>
      </c>
      <c r="I93" s="15">
        <f t="shared" si="28"/>
        <v>110.74918566775244</v>
      </c>
      <c r="J93" s="42">
        <v>76.1</v>
      </c>
      <c r="K93" s="17">
        <f t="shared" si="29"/>
        <v>255.36912751677852</v>
      </c>
      <c r="L93" s="38">
        <v>49</v>
      </c>
      <c r="M93" s="62">
        <f t="shared" si="21"/>
        <v>144.11764705882354</v>
      </c>
      <c r="N93" s="89">
        <v>59.7</v>
      </c>
      <c r="O93" s="61">
        <f t="shared" si="22"/>
        <v>78.44940867279895</v>
      </c>
      <c r="P93" s="43">
        <v>63</v>
      </c>
      <c r="Q93" s="62">
        <f t="shared" si="30"/>
        <v>128.57142857142858</v>
      </c>
      <c r="R93" s="90">
        <v>62.6</v>
      </c>
      <c r="S93" s="17">
        <f t="shared" si="23"/>
        <v>104.85762144053601</v>
      </c>
      <c r="T93" s="43">
        <v>194.30928</v>
      </c>
      <c r="U93" s="17">
        <f t="shared" si="24"/>
        <v>308.42742857142855</v>
      </c>
      <c r="V93" s="90" t="s">
        <v>265</v>
      </c>
      <c r="W93" s="17"/>
      <c r="X93" s="43" t="s">
        <v>265</v>
      </c>
      <c r="Y93" s="17" t="s">
        <v>90</v>
      </c>
      <c r="Z93" s="118" t="s">
        <v>265</v>
      </c>
      <c r="AA93" s="17" t="s">
        <v>90</v>
      </c>
      <c r="AB93" s="43" t="s">
        <v>265</v>
      </c>
      <c r="AC93" s="17" t="s">
        <v>90</v>
      </c>
      <c r="AD93" s="110" t="s">
        <v>265</v>
      </c>
      <c r="AE93" s="17" t="s">
        <v>90</v>
      </c>
      <c r="AF93" s="43" t="s">
        <v>265</v>
      </c>
      <c r="AG93" s="17" t="s">
        <v>90</v>
      </c>
      <c r="AH93" s="111" t="s">
        <v>265</v>
      </c>
      <c r="AI93" s="17" t="s">
        <v>90</v>
      </c>
      <c r="AJ93" s="43" t="s">
        <v>265</v>
      </c>
      <c r="AK93" s="17" t="s">
        <v>90</v>
      </c>
      <c r="AL93" s="118" t="s">
        <v>265</v>
      </c>
      <c r="AM93" s="17" t="s">
        <v>90</v>
      </c>
      <c r="AN93" s="62" t="s">
        <v>265</v>
      </c>
      <c r="AO93" s="62" t="s">
        <v>90</v>
      </c>
      <c r="AP93" s="60" t="s">
        <v>265</v>
      </c>
      <c r="AQ93" s="62" t="s">
        <v>90</v>
      </c>
      <c r="AR93" s="62" t="s">
        <v>265</v>
      </c>
      <c r="AS93" s="17" t="s">
        <v>90</v>
      </c>
    </row>
    <row r="94" spans="1:45" s="11" customFormat="1" ht="18.75" customHeight="1">
      <c r="A94" s="81" t="s">
        <v>168</v>
      </c>
      <c r="B94" s="55" t="s">
        <v>31</v>
      </c>
      <c r="C94" s="55"/>
      <c r="D94" s="10"/>
      <c r="E94" s="10"/>
      <c r="F94" s="10"/>
      <c r="G94" s="31"/>
      <c r="H94" s="39"/>
      <c r="I94" s="15"/>
      <c r="J94" s="42"/>
      <c r="K94" s="17"/>
      <c r="L94" s="38"/>
      <c r="M94" s="62"/>
      <c r="N94" s="89"/>
      <c r="O94" s="61"/>
      <c r="P94" s="38"/>
      <c r="Q94" s="62"/>
      <c r="R94" s="90"/>
      <c r="S94" s="17"/>
      <c r="T94" s="38"/>
      <c r="U94" s="17"/>
      <c r="V94" s="90"/>
      <c r="W94" s="17"/>
      <c r="X94" s="38"/>
      <c r="Y94" s="17"/>
      <c r="Z94" s="118"/>
      <c r="AA94" s="17"/>
      <c r="AB94" s="38"/>
      <c r="AC94" s="17"/>
      <c r="AD94" s="109"/>
      <c r="AE94" s="17"/>
      <c r="AF94" s="38"/>
      <c r="AG94" s="17"/>
      <c r="AH94" s="123"/>
      <c r="AI94" s="17"/>
      <c r="AJ94" s="38"/>
      <c r="AK94" s="17"/>
      <c r="AL94" s="118"/>
      <c r="AM94" s="17"/>
      <c r="AN94" s="40"/>
      <c r="AO94" s="62"/>
      <c r="AP94" s="60"/>
      <c r="AQ94" s="62"/>
      <c r="AR94" s="40"/>
      <c r="AS94" s="17"/>
    </row>
    <row r="95" spans="1:45" s="11" customFormat="1" ht="18.75" customHeight="1">
      <c r="A95" s="80" t="s">
        <v>169</v>
      </c>
      <c r="B95" s="16" t="s">
        <v>51</v>
      </c>
      <c r="C95" s="66" t="s">
        <v>32</v>
      </c>
      <c r="D95" s="10">
        <v>8.7</v>
      </c>
      <c r="E95" s="24" t="e">
        <f>D95/#REF!*100</f>
        <v>#REF!</v>
      </c>
      <c r="F95" s="10">
        <v>25.158</v>
      </c>
      <c r="G95" s="17" t="e">
        <f>F95/#REF!*100</f>
        <v>#REF!</v>
      </c>
      <c r="H95" s="39">
        <v>6.3</v>
      </c>
      <c r="I95" s="15">
        <f>H95/D95*100</f>
        <v>72.41379310344827</v>
      </c>
      <c r="J95" s="42">
        <v>27.417</v>
      </c>
      <c r="K95" s="17">
        <f>J95/F95*100</f>
        <v>108.97925113284046</v>
      </c>
      <c r="L95" s="38">
        <v>11.6482</v>
      </c>
      <c r="M95" s="62">
        <f t="shared" si="21"/>
        <v>184.89206349206347</v>
      </c>
      <c r="N95" s="89">
        <v>33.004</v>
      </c>
      <c r="O95" s="61">
        <f t="shared" si="22"/>
        <v>120.37786774628879</v>
      </c>
      <c r="P95" s="38">
        <v>9.748</v>
      </c>
      <c r="Q95" s="62">
        <f>P95/L95*100</f>
        <v>83.68674988410227</v>
      </c>
      <c r="R95" s="92">
        <v>17.488</v>
      </c>
      <c r="S95" s="17">
        <f t="shared" si="23"/>
        <v>52.98751666464672</v>
      </c>
      <c r="T95" s="38">
        <v>2.656</v>
      </c>
      <c r="U95" s="17">
        <f t="shared" si="24"/>
        <v>27.24661469019286</v>
      </c>
      <c r="V95" s="92">
        <v>13.81</v>
      </c>
      <c r="W95" s="17">
        <f>V95/R95*100</f>
        <v>78.96843549862763</v>
      </c>
      <c r="X95" s="38">
        <v>2.6751</v>
      </c>
      <c r="Y95" s="17">
        <f>X95/T95*100</f>
        <v>100.71912650602408</v>
      </c>
      <c r="Z95" s="118">
        <v>17.2</v>
      </c>
      <c r="AA95" s="17">
        <f>Z95/V95*100</f>
        <v>124.54742939898624</v>
      </c>
      <c r="AB95" s="38">
        <v>4.789</v>
      </c>
      <c r="AC95" s="17">
        <f>AB95/X95*100</f>
        <v>179.02134499644873</v>
      </c>
      <c r="AD95" s="110">
        <v>18.3</v>
      </c>
      <c r="AE95" s="17">
        <f>AD95/Z95*100</f>
        <v>106.39534883720931</v>
      </c>
      <c r="AF95" s="38">
        <v>3.953</v>
      </c>
      <c r="AG95" s="17">
        <f>AF95/AB95*100</f>
        <v>82.54332846105659</v>
      </c>
      <c r="AH95" s="128">
        <v>15.2</v>
      </c>
      <c r="AI95" s="17">
        <f>AH95/AD95*100</f>
        <v>83.06010928961747</v>
      </c>
      <c r="AJ95" s="38">
        <v>2.218</v>
      </c>
      <c r="AK95" s="17">
        <f>AJ95/AF95*100</f>
        <v>56.10928408803441</v>
      </c>
      <c r="AL95" s="118">
        <v>13.6</v>
      </c>
      <c r="AM95" s="17">
        <f>AL95/AH95*100</f>
        <v>89.47368421052632</v>
      </c>
      <c r="AN95" s="40">
        <v>63.26</v>
      </c>
      <c r="AO95" s="62"/>
      <c r="AP95" s="60"/>
      <c r="AQ95" s="62"/>
      <c r="AR95" s="40">
        <v>63.75</v>
      </c>
      <c r="AS95" s="17">
        <f>AR95/AN95*100</f>
        <v>100.7745810938982</v>
      </c>
    </row>
    <row r="96" spans="1:45" s="11" customFormat="1" ht="18.75" customHeight="1">
      <c r="A96" s="80" t="s">
        <v>170</v>
      </c>
      <c r="B96" s="16" t="s">
        <v>33</v>
      </c>
      <c r="C96" s="66" t="s">
        <v>34</v>
      </c>
      <c r="D96" s="10"/>
      <c r="E96" s="10"/>
      <c r="F96" s="10">
        <v>120</v>
      </c>
      <c r="G96" s="31"/>
      <c r="H96" s="39"/>
      <c r="I96" s="15"/>
      <c r="J96" s="42"/>
      <c r="K96" s="17"/>
      <c r="L96" s="38"/>
      <c r="M96" s="62"/>
      <c r="N96" s="89"/>
      <c r="O96" s="61"/>
      <c r="P96" s="38"/>
      <c r="Q96" s="62"/>
      <c r="R96" s="91">
        <v>160</v>
      </c>
      <c r="S96" s="17" t="s">
        <v>90</v>
      </c>
      <c r="T96" s="38"/>
      <c r="U96" s="17" t="s">
        <v>90</v>
      </c>
      <c r="V96" s="91">
        <v>550</v>
      </c>
      <c r="W96" s="17" t="s">
        <v>90</v>
      </c>
      <c r="X96" s="38"/>
      <c r="Y96" s="17" t="s">
        <v>90</v>
      </c>
      <c r="Z96" s="118"/>
      <c r="AA96" s="17" t="s">
        <v>90</v>
      </c>
      <c r="AB96" s="47">
        <v>50</v>
      </c>
      <c r="AC96" s="17" t="s">
        <v>90</v>
      </c>
      <c r="AD96" s="116">
        <v>50</v>
      </c>
      <c r="AE96" s="17" t="s">
        <v>90</v>
      </c>
      <c r="AF96" s="47"/>
      <c r="AG96" s="17" t="s">
        <v>90</v>
      </c>
      <c r="AH96" s="128"/>
      <c r="AI96" s="17" t="s">
        <v>90</v>
      </c>
      <c r="AJ96" s="47"/>
      <c r="AK96" s="17" t="s">
        <v>90</v>
      </c>
      <c r="AL96" s="118"/>
      <c r="AM96" s="17" t="s">
        <v>90</v>
      </c>
      <c r="AN96" s="148"/>
      <c r="AO96" s="62" t="s">
        <v>90</v>
      </c>
      <c r="AP96" s="60"/>
      <c r="AQ96" s="62" t="s">
        <v>90</v>
      </c>
      <c r="AR96" s="148"/>
      <c r="AS96" s="17" t="s">
        <v>90</v>
      </c>
    </row>
    <row r="97" spans="1:45" s="11" customFormat="1" ht="19.5" customHeight="1">
      <c r="A97" s="80" t="s">
        <v>171</v>
      </c>
      <c r="B97" s="16" t="s">
        <v>35</v>
      </c>
      <c r="C97" s="66" t="s">
        <v>36</v>
      </c>
      <c r="D97" s="10"/>
      <c r="E97" s="10"/>
      <c r="F97" s="10">
        <v>40</v>
      </c>
      <c r="G97" s="31"/>
      <c r="H97" s="39"/>
      <c r="I97" s="15"/>
      <c r="J97" s="42"/>
      <c r="K97" s="17"/>
      <c r="L97" s="38"/>
      <c r="M97" s="62"/>
      <c r="N97" s="91">
        <v>80</v>
      </c>
      <c r="O97" s="61"/>
      <c r="P97" s="38"/>
      <c r="Q97" s="62" t="s">
        <v>90</v>
      </c>
      <c r="R97" s="91">
        <v>353</v>
      </c>
      <c r="S97" s="17" t="s">
        <v>90</v>
      </c>
      <c r="T97" s="38"/>
      <c r="U97" s="17" t="s">
        <v>90</v>
      </c>
      <c r="V97" s="91">
        <v>120</v>
      </c>
      <c r="W97" s="17" t="s">
        <v>90</v>
      </c>
      <c r="X97" s="38"/>
      <c r="Y97" s="17" t="s">
        <v>90</v>
      </c>
      <c r="Z97" s="118"/>
      <c r="AA97" s="17" t="s">
        <v>90</v>
      </c>
      <c r="AB97" s="47">
        <v>25</v>
      </c>
      <c r="AC97" s="17" t="s">
        <v>90</v>
      </c>
      <c r="AD97" s="116">
        <v>145</v>
      </c>
      <c r="AE97" s="17" t="s">
        <v>90</v>
      </c>
      <c r="AF97" s="47"/>
      <c r="AG97" s="17" t="s">
        <v>90</v>
      </c>
      <c r="AH97" s="128"/>
      <c r="AI97" s="17" t="s">
        <v>90</v>
      </c>
      <c r="AJ97" s="47"/>
      <c r="AK97" s="17" t="s">
        <v>90</v>
      </c>
      <c r="AL97" s="118"/>
      <c r="AM97" s="17" t="s">
        <v>90</v>
      </c>
      <c r="AN97" s="148"/>
      <c r="AO97" s="62" t="s">
        <v>90</v>
      </c>
      <c r="AP97" s="60"/>
      <c r="AQ97" s="62" t="s">
        <v>90</v>
      </c>
      <c r="AR97" s="148"/>
      <c r="AS97" s="17" t="s">
        <v>90</v>
      </c>
    </row>
    <row r="98" spans="1:45" s="11" customFormat="1" ht="28.5" customHeight="1">
      <c r="A98" s="80" t="s">
        <v>172</v>
      </c>
      <c r="B98" s="16" t="s">
        <v>243</v>
      </c>
      <c r="C98" s="66" t="s">
        <v>251</v>
      </c>
      <c r="D98" s="10"/>
      <c r="E98" s="10"/>
      <c r="F98" s="10"/>
      <c r="G98" s="31"/>
      <c r="H98" s="39"/>
      <c r="I98" s="15"/>
      <c r="J98" s="42"/>
      <c r="K98" s="17"/>
      <c r="L98" s="38"/>
      <c r="M98" s="62"/>
      <c r="N98" s="91"/>
      <c r="O98" s="61"/>
      <c r="P98" s="38"/>
      <c r="Q98" s="62" t="s">
        <v>90</v>
      </c>
      <c r="R98" s="90"/>
      <c r="S98" s="17"/>
      <c r="T98" s="38"/>
      <c r="U98" s="17" t="s">
        <v>90</v>
      </c>
      <c r="V98" s="90"/>
      <c r="W98" s="17"/>
      <c r="X98" s="38"/>
      <c r="Y98" s="17" t="s">
        <v>90</v>
      </c>
      <c r="Z98" s="118"/>
      <c r="AA98" s="17"/>
      <c r="AB98" s="38"/>
      <c r="AC98" s="17" t="s">
        <v>90</v>
      </c>
      <c r="AD98" s="109"/>
      <c r="AE98" s="17" t="s">
        <v>90</v>
      </c>
      <c r="AF98" s="38"/>
      <c r="AG98" s="17" t="s">
        <v>90</v>
      </c>
      <c r="AH98" s="128"/>
      <c r="AI98" s="17" t="s">
        <v>90</v>
      </c>
      <c r="AJ98" s="38"/>
      <c r="AK98" s="17" t="s">
        <v>90</v>
      </c>
      <c r="AL98" s="118"/>
      <c r="AM98" s="17" t="s">
        <v>90</v>
      </c>
      <c r="AN98" s="40"/>
      <c r="AO98" s="62" t="s">
        <v>90</v>
      </c>
      <c r="AP98" s="60"/>
      <c r="AQ98" s="62" t="s">
        <v>90</v>
      </c>
      <c r="AR98" s="40"/>
      <c r="AS98" s="17" t="s">
        <v>90</v>
      </c>
    </row>
    <row r="99" spans="1:45" s="11" customFormat="1" ht="19.5" customHeight="1">
      <c r="A99" s="80" t="s">
        <v>173</v>
      </c>
      <c r="B99" s="16" t="s">
        <v>37</v>
      </c>
      <c r="C99" s="66" t="s">
        <v>38</v>
      </c>
      <c r="D99" s="10"/>
      <c r="E99" s="10"/>
      <c r="F99" s="10"/>
      <c r="G99" s="31"/>
      <c r="H99" s="39"/>
      <c r="I99" s="15"/>
      <c r="J99" s="42"/>
      <c r="K99" s="17"/>
      <c r="L99" s="38"/>
      <c r="M99" s="62"/>
      <c r="N99" s="89"/>
      <c r="O99" s="61"/>
      <c r="P99" s="38"/>
      <c r="Q99" s="62" t="s">
        <v>90</v>
      </c>
      <c r="R99" s="90"/>
      <c r="S99" s="17"/>
      <c r="T99" s="38"/>
      <c r="U99" s="17" t="s">
        <v>90</v>
      </c>
      <c r="V99" s="90"/>
      <c r="W99" s="17"/>
      <c r="X99" s="38"/>
      <c r="Y99" s="17" t="s">
        <v>90</v>
      </c>
      <c r="Z99" s="118"/>
      <c r="AA99" s="17"/>
      <c r="AB99" s="38"/>
      <c r="AC99" s="17" t="s">
        <v>90</v>
      </c>
      <c r="AD99" s="109"/>
      <c r="AE99" s="17" t="s">
        <v>90</v>
      </c>
      <c r="AF99" s="38"/>
      <c r="AG99" s="17" t="s">
        <v>90</v>
      </c>
      <c r="AH99" s="128"/>
      <c r="AI99" s="17" t="s">
        <v>90</v>
      </c>
      <c r="AJ99" s="38"/>
      <c r="AK99" s="17" t="s">
        <v>90</v>
      </c>
      <c r="AL99" s="118"/>
      <c r="AM99" s="17" t="s">
        <v>90</v>
      </c>
      <c r="AN99" s="40"/>
      <c r="AO99" s="62" t="s">
        <v>90</v>
      </c>
      <c r="AP99" s="60"/>
      <c r="AQ99" s="62" t="s">
        <v>90</v>
      </c>
      <c r="AR99" s="40"/>
      <c r="AS99" s="17" t="s">
        <v>90</v>
      </c>
    </row>
    <row r="100" spans="1:45" s="11" customFormat="1" ht="18.75" customHeight="1">
      <c r="A100" s="81" t="s">
        <v>174</v>
      </c>
      <c r="B100" s="55" t="s">
        <v>74</v>
      </c>
      <c r="C100" s="55"/>
      <c r="D100" s="10"/>
      <c r="E100" s="10"/>
      <c r="F100" s="10"/>
      <c r="G100" s="31"/>
      <c r="H100" s="39"/>
      <c r="I100" s="15"/>
      <c r="J100" s="42"/>
      <c r="K100" s="17"/>
      <c r="L100" s="38"/>
      <c r="M100" s="62"/>
      <c r="N100" s="89"/>
      <c r="O100" s="61"/>
      <c r="P100" s="38"/>
      <c r="Q100" s="62"/>
      <c r="R100" s="90"/>
      <c r="S100" s="17"/>
      <c r="T100" s="38"/>
      <c r="U100" s="17"/>
      <c r="V100" s="90"/>
      <c r="W100" s="17"/>
      <c r="X100" s="38"/>
      <c r="Y100" s="17"/>
      <c r="Z100" s="118"/>
      <c r="AA100" s="17"/>
      <c r="AB100" s="38"/>
      <c r="AC100" s="17"/>
      <c r="AD100" s="109"/>
      <c r="AE100" s="17"/>
      <c r="AF100" s="38"/>
      <c r="AG100" s="17"/>
      <c r="AH100" s="128"/>
      <c r="AI100" s="17"/>
      <c r="AJ100" s="38"/>
      <c r="AK100" s="17"/>
      <c r="AL100" s="118"/>
      <c r="AM100" s="17"/>
      <c r="AN100" s="40"/>
      <c r="AO100" s="62"/>
      <c r="AP100" s="60"/>
      <c r="AQ100" s="62"/>
      <c r="AR100" s="40"/>
      <c r="AS100" s="17"/>
    </row>
    <row r="101" spans="1:45" s="11" customFormat="1" ht="30" customHeight="1">
      <c r="A101" s="80" t="s">
        <v>175</v>
      </c>
      <c r="B101" s="16" t="s">
        <v>85</v>
      </c>
      <c r="C101" s="66" t="s">
        <v>52</v>
      </c>
      <c r="D101" s="10">
        <v>12</v>
      </c>
      <c r="E101" s="10">
        <v>120</v>
      </c>
      <c r="F101" s="10">
        <v>14</v>
      </c>
      <c r="G101" s="31">
        <v>116.7</v>
      </c>
      <c r="H101" s="39">
        <v>14</v>
      </c>
      <c r="I101" s="15">
        <f aca="true" t="shared" si="31" ref="I101:I130">H101/D101*100</f>
        <v>116.66666666666667</v>
      </c>
      <c r="J101" s="42">
        <v>13</v>
      </c>
      <c r="K101" s="17">
        <f>J101/F101*100</f>
        <v>92.85714285714286</v>
      </c>
      <c r="L101" s="47">
        <v>13</v>
      </c>
      <c r="M101" s="62">
        <f t="shared" si="21"/>
        <v>92.85714285714286</v>
      </c>
      <c r="N101" s="91">
        <v>11</v>
      </c>
      <c r="O101" s="61">
        <f t="shared" si="22"/>
        <v>84.61538461538461</v>
      </c>
      <c r="P101" s="47">
        <v>12</v>
      </c>
      <c r="Q101" s="62">
        <f>P101/L101*100</f>
        <v>92.3076923076923</v>
      </c>
      <c r="R101" s="91">
        <v>12</v>
      </c>
      <c r="S101" s="17">
        <f t="shared" si="23"/>
        <v>109.09090909090908</v>
      </c>
      <c r="T101" s="47">
        <v>12</v>
      </c>
      <c r="U101" s="17">
        <f t="shared" si="24"/>
        <v>100</v>
      </c>
      <c r="V101" s="91">
        <v>9</v>
      </c>
      <c r="W101" s="17">
        <f>V101/R101*100</f>
        <v>75</v>
      </c>
      <c r="X101" s="47">
        <v>10</v>
      </c>
      <c r="Y101" s="17">
        <f>X101/T101*100</f>
        <v>83.33333333333334</v>
      </c>
      <c r="Z101" s="118">
        <v>9</v>
      </c>
      <c r="AA101" s="17">
        <f>Z101/V101*100</f>
        <v>100</v>
      </c>
      <c r="AB101" s="47">
        <v>9</v>
      </c>
      <c r="AC101" s="17">
        <f>AB101/X101*100</f>
        <v>90</v>
      </c>
      <c r="AD101" s="116">
        <v>8</v>
      </c>
      <c r="AE101" s="17">
        <f>AD101/Z101*100</f>
        <v>88.88888888888889</v>
      </c>
      <c r="AF101" s="47">
        <v>10</v>
      </c>
      <c r="AG101" s="17">
        <f aca="true" t="shared" si="32" ref="AG101:AG117">AF101/AB101*100</f>
        <v>111.11111111111111</v>
      </c>
      <c r="AH101" s="128">
        <v>8</v>
      </c>
      <c r="AI101" s="17">
        <f aca="true" t="shared" si="33" ref="AI101:AI117">AH101/AD101*100</f>
        <v>100</v>
      </c>
      <c r="AJ101" s="47">
        <v>8</v>
      </c>
      <c r="AK101" s="17">
        <f>AJ101/AF101*100</f>
        <v>80</v>
      </c>
      <c r="AL101" s="118">
        <v>19</v>
      </c>
      <c r="AM101" s="17">
        <f>AL101/AH101*100</f>
        <v>237.5</v>
      </c>
      <c r="AN101" s="60"/>
      <c r="AO101" s="62"/>
      <c r="AP101" s="60"/>
      <c r="AQ101" s="62"/>
      <c r="AR101" s="149"/>
      <c r="AS101" s="17" t="e">
        <f>AR101/AN101*100</f>
        <v>#DIV/0!</v>
      </c>
    </row>
    <row r="102" spans="1:45" s="11" customFormat="1" ht="17.25" customHeight="1">
      <c r="A102" s="80" t="s">
        <v>176</v>
      </c>
      <c r="B102" s="25" t="s">
        <v>86</v>
      </c>
      <c r="C102" s="66" t="s">
        <v>52</v>
      </c>
      <c r="D102" s="10">
        <v>2</v>
      </c>
      <c r="E102" s="10">
        <v>100</v>
      </c>
      <c r="F102" s="10">
        <v>3</v>
      </c>
      <c r="G102" s="31">
        <v>150</v>
      </c>
      <c r="H102" s="39">
        <v>3</v>
      </c>
      <c r="I102" s="15">
        <f t="shared" si="31"/>
        <v>150</v>
      </c>
      <c r="J102" s="42">
        <v>3</v>
      </c>
      <c r="K102" s="17">
        <f>J102/F102*100</f>
        <v>100</v>
      </c>
      <c r="L102" s="47">
        <v>3</v>
      </c>
      <c r="M102" s="62">
        <f t="shared" si="21"/>
        <v>100</v>
      </c>
      <c r="N102" s="91">
        <v>2</v>
      </c>
      <c r="O102" s="61">
        <f t="shared" si="22"/>
        <v>66.66666666666666</v>
      </c>
      <c r="P102" s="47">
        <v>2</v>
      </c>
      <c r="Q102" s="62">
        <f>P102/L102*100</f>
        <v>66.66666666666666</v>
      </c>
      <c r="R102" s="91">
        <v>2</v>
      </c>
      <c r="S102" s="17">
        <f t="shared" si="23"/>
        <v>100</v>
      </c>
      <c r="T102" s="47">
        <v>2</v>
      </c>
      <c r="U102" s="17">
        <f t="shared" si="24"/>
        <v>100</v>
      </c>
      <c r="V102" s="91">
        <v>2</v>
      </c>
      <c r="W102" s="17">
        <f>V102/R102*100</f>
        <v>100</v>
      </c>
      <c r="X102" s="47">
        <v>2</v>
      </c>
      <c r="Y102" s="17">
        <f>X102/T102*100</f>
        <v>100</v>
      </c>
      <c r="Z102" s="118">
        <v>2</v>
      </c>
      <c r="AA102" s="17">
        <f>Z102/V102*100</f>
        <v>100</v>
      </c>
      <c r="AB102" s="47">
        <v>2</v>
      </c>
      <c r="AC102" s="17">
        <f aca="true" t="shared" si="34" ref="AC102:AC117">AB102/X102*100</f>
        <v>100</v>
      </c>
      <c r="AD102" s="116">
        <v>2</v>
      </c>
      <c r="AE102" s="17">
        <f aca="true" t="shared" si="35" ref="AE102:AE117">AD102/Z102*100</f>
        <v>100</v>
      </c>
      <c r="AF102" s="47">
        <v>2</v>
      </c>
      <c r="AG102" s="17">
        <f t="shared" si="32"/>
        <v>100</v>
      </c>
      <c r="AH102" s="128">
        <v>2</v>
      </c>
      <c r="AI102" s="17">
        <f t="shared" si="33"/>
        <v>100</v>
      </c>
      <c r="AJ102" s="47">
        <v>2</v>
      </c>
      <c r="AK102" s="17">
        <f>AJ102/AF102*100</f>
        <v>100</v>
      </c>
      <c r="AL102" s="118">
        <v>6</v>
      </c>
      <c r="AM102" s="17">
        <f>AL102/AH102*100</f>
        <v>300</v>
      </c>
      <c r="AN102" s="149"/>
      <c r="AO102" s="62"/>
      <c r="AP102" s="60"/>
      <c r="AQ102" s="62"/>
      <c r="AR102" s="149"/>
      <c r="AS102" s="17" t="e">
        <f>AR102/AN102*100</f>
        <v>#DIV/0!</v>
      </c>
    </row>
    <row r="103" spans="1:45" s="11" customFormat="1" ht="18" customHeight="1">
      <c r="A103" s="80" t="s">
        <v>177</v>
      </c>
      <c r="B103" s="26" t="s">
        <v>88</v>
      </c>
      <c r="C103" s="66" t="s">
        <v>52</v>
      </c>
      <c r="D103" s="10">
        <v>1</v>
      </c>
      <c r="E103" s="10">
        <v>100</v>
      </c>
      <c r="F103" s="10">
        <v>2</v>
      </c>
      <c r="G103" s="31">
        <v>200</v>
      </c>
      <c r="H103" s="39">
        <v>2</v>
      </c>
      <c r="I103" s="15">
        <f t="shared" si="31"/>
        <v>200</v>
      </c>
      <c r="J103" s="42">
        <v>2</v>
      </c>
      <c r="K103" s="17">
        <f>J103/F103*100</f>
        <v>100</v>
      </c>
      <c r="L103" s="47">
        <v>2</v>
      </c>
      <c r="M103" s="62">
        <f t="shared" si="21"/>
        <v>100</v>
      </c>
      <c r="N103" s="91">
        <v>2</v>
      </c>
      <c r="O103" s="61">
        <f t="shared" si="22"/>
        <v>100</v>
      </c>
      <c r="P103" s="47">
        <v>2</v>
      </c>
      <c r="Q103" s="62">
        <f>P103/L103*100</f>
        <v>100</v>
      </c>
      <c r="R103" s="91">
        <v>2</v>
      </c>
      <c r="S103" s="17">
        <f t="shared" si="23"/>
        <v>100</v>
      </c>
      <c r="T103" s="47">
        <v>2</v>
      </c>
      <c r="U103" s="17">
        <f t="shared" si="24"/>
        <v>100</v>
      </c>
      <c r="V103" s="91">
        <v>2</v>
      </c>
      <c r="W103" s="17">
        <f>V103/R103*100</f>
        <v>100</v>
      </c>
      <c r="X103" s="47">
        <v>2</v>
      </c>
      <c r="Y103" s="17">
        <f>X103/T103*100</f>
        <v>100</v>
      </c>
      <c r="Z103" s="118">
        <v>2</v>
      </c>
      <c r="AA103" s="17">
        <f>Z103/V103*100</f>
        <v>100</v>
      </c>
      <c r="AB103" s="47">
        <v>2</v>
      </c>
      <c r="AC103" s="17">
        <f t="shared" si="34"/>
        <v>100</v>
      </c>
      <c r="AD103" s="116">
        <v>2</v>
      </c>
      <c r="AE103" s="17">
        <f t="shared" si="35"/>
        <v>100</v>
      </c>
      <c r="AF103" s="47">
        <v>2</v>
      </c>
      <c r="AG103" s="17">
        <f t="shared" si="32"/>
        <v>100</v>
      </c>
      <c r="AH103" s="128">
        <v>2</v>
      </c>
      <c r="AI103" s="17">
        <f t="shared" si="33"/>
        <v>100</v>
      </c>
      <c r="AJ103" s="47">
        <v>2</v>
      </c>
      <c r="AK103" s="17">
        <f>AJ103/AF103*100</f>
        <v>100</v>
      </c>
      <c r="AL103" s="118">
        <v>6</v>
      </c>
      <c r="AM103" s="17">
        <f>AL103/AH103*100</f>
        <v>300</v>
      </c>
      <c r="AN103" s="149"/>
      <c r="AO103" s="62"/>
      <c r="AP103" s="60"/>
      <c r="AQ103" s="62"/>
      <c r="AR103" s="149"/>
      <c r="AS103" s="17" t="e">
        <f>AR103/AN103*100</f>
        <v>#DIV/0!</v>
      </c>
    </row>
    <row r="104" spans="1:45" s="11" customFormat="1" ht="33" customHeight="1">
      <c r="A104" s="80" t="s">
        <v>178</v>
      </c>
      <c r="B104" s="27" t="s">
        <v>87</v>
      </c>
      <c r="C104" s="66" t="s">
        <v>52</v>
      </c>
      <c r="D104" s="10">
        <v>10</v>
      </c>
      <c r="E104" s="10">
        <v>125</v>
      </c>
      <c r="F104" s="10">
        <v>11</v>
      </c>
      <c r="G104" s="31">
        <v>110</v>
      </c>
      <c r="H104" s="39">
        <v>11</v>
      </c>
      <c r="I104" s="15">
        <f t="shared" si="31"/>
        <v>110.00000000000001</v>
      </c>
      <c r="J104" s="42">
        <v>10</v>
      </c>
      <c r="K104" s="17">
        <f>J104/F104*100</f>
        <v>90.9090909090909</v>
      </c>
      <c r="L104" s="47">
        <v>10</v>
      </c>
      <c r="M104" s="62">
        <f t="shared" si="21"/>
        <v>90.9090909090909</v>
      </c>
      <c r="N104" s="91">
        <v>9</v>
      </c>
      <c r="O104" s="61">
        <f t="shared" si="22"/>
        <v>90</v>
      </c>
      <c r="P104" s="47">
        <v>10</v>
      </c>
      <c r="Q104" s="62">
        <f>P104/L104*100</f>
        <v>100</v>
      </c>
      <c r="R104" s="91">
        <v>10</v>
      </c>
      <c r="S104" s="17">
        <f t="shared" si="23"/>
        <v>111.11111111111111</v>
      </c>
      <c r="T104" s="47">
        <v>10</v>
      </c>
      <c r="U104" s="17">
        <f t="shared" si="24"/>
        <v>100</v>
      </c>
      <c r="V104" s="91">
        <v>7</v>
      </c>
      <c r="W104" s="17">
        <f>V104/R104*100</f>
        <v>70</v>
      </c>
      <c r="X104" s="47">
        <v>8</v>
      </c>
      <c r="Y104" s="17">
        <f>X104/T104*100</f>
        <v>80</v>
      </c>
      <c r="Z104" s="118">
        <v>7</v>
      </c>
      <c r="AA104" s="17">
        <f>Z104/V104*100</f>
        <v>100</v>
      </c>
      <c r="AB104" s="47">
        <v>7</v>
      </c>
      <c r="AC104" s="17">
        <f t="shared" si="34"/>
        <v>87.5</v>
      </c>
      <c r="AD104" s="116">
        <v>6</v>
      </c>
      <c r="AE104" s="17">
        <f t="shared" si="35"/>
        <v>85.71428571428571</v>
      </c>
      <c r="AF104" s="47">
        <v>8</v>
      </c>
      <c r="AG104" s="17">
        <f t="shared" si="32"/>
        <v>114.28571428571428</v>
      </c>
      <c r="AH104" s="128">
        <v>6</v>
      </c>
      <c r="AI104" s="17">
        <f t="shared" si="33"/>
        <v>100</v>
      </c>
      <c r="AJ104" s="47">
        <v>6</v>
      </c>
      <c r="AK104" s="17">
        <f>AJ104/AF104*100</f>
        <v>75</v>
      </c>
      <c r="AL104" s="118">
        <v>13</v>
      </c>
      <c r="AM104" s="17">
        <f>AL104/AH104*100</f>
        <v>216.66666666666666</v>
      </c>
      <c r="AN104" s="149"/>
      <c r="AO104" s="62"/>
      <c r="AP104" s="60"/>
      <c r="AQ104" s="62"/>
      <c r="AR104" s="149"/>
      <c r="AS104" s="17" t="e">
        <f>AR104/AN104*100</f>
        <v>#DIV/0!</v>
      </c>
    </row>
    <row r="105" spans="1:45" s="11" customFormat="1" ht="17.25" customHeight="1">
      <c r="A105" s="80" t="s">
        <v>179</v>
      </c>
      <c r="B105" s="26" t="s">
        <v>88</v>
      </c>
      <c r="C105" s="66" t="s">
        <v>52</v>
      </c>
      <c r="D105" s="10">
        <v>3</v>
      </c>
      <c r="E105" s="10">
        <v>150</v>
      </c>
      <c r="F105" s="10">
        <v>2</v>
      </c>
      <c r="G105" s="31">
        <v>100</v>
      </c>
      <c r="H105" s="39">
        <v>2</v>
      </c>
      <c r="I105" s="15">
        <f t="shared" si="31"/>
        <v>66.66666666666666</v>
      </c>
      <c r="J105" s="42">
        <v>6</v>
      </c>
      <c r="K105" s="17">
        <f>J105/F105*100</f>
        <v>300</v>
      </c>
      <c r="L105" s="47">
        <v>6</v>
      </c>
      <c r="M105" s="62">
        <f t="shared" si="21"/>
        <v>300</v>
      </c>
      <c r="N105" s="91">
        <v>6</v>
      </c>
      <c r="O105" s="61">
        <f t="shared" si="22"/>
        <v>100</v>
      </c>
      <c r="P105" s="47">
        <v>7</v>
      </c>
      <c r="Q105" s="62">
        <f>P105/L105*100</f>
        <v>116.66666666666667</v>
      </c>
      <c r="R105" s="91">
        <v>7</v>
      </c>
      <c r="S105" s="17">
        <f t="shared" si="23"/>
        <v>116.66666666666667</v>
      </c>
      <c r="T105" s="47">
        <v>7</v>
      </c>
      <c r="U105" s="17">
        <f t="shared" si="24"/>
        <v>100</v>
      </c>
      <c r="V105" s="91">
        <v>4</v>
      </c>
      <c r="W105" s="17">
        <f>V105/R105*100</f>
        <v>57.14285714285714</v>
      </c>
      <c r="X105" s="47">
        <v>5</v>
      </c>
      <c r="Y105" s="17">
        <f>X105/T105*100</f>
        <v>71.42857142857143</v>
      </c>
      <c r="Z105" s="118">
        <v>4</v>
      </c>
      <c r="AA105" s="17">
        <f>Z105/V105*100</f>
        <v>100</v>
      </c>
      <c r="AB105" s="47">
        <v>4</v>
      </c>
      <c r="AC105" s="17">
        <f t="shared" si="34"/>
        <v>80</v>
      </c>
      <c r="AD105" s="116">
        <v>4</v>
      </c>
      <c r="AE105" s="17">
        <f t="shared" si="35"/>
        <v>100</v>
      </c>
      <c r="AF105" s="47">
        <v>6</v>
      </c>
      <c r="AG105" s="17">
        <f t="shared" si="32"/>
        <v>150</v>
      </c>
      <c r="AH105" s="128">
        <v>4</v>
      </c>
      <c r="AI105" s="17">
        <f t="shared" si="33"/>
        <v>100</v>
      </c>
      <c r="AJ105" s="47">
        <v>4</v>
      </c>
      <c r="AK105" s="17">
        <f>AJ105/AF105*100</f>
        <v>66.66666666666666</v>
      </c>
      <c r="AL105" s="118">
        <v>9</v>
      </c>
      <c r="AM105" s="17">
        <f>AL105/AH105*100</f>
        <v>225</v>
      </c>
      <c r="AN105" s="149"/>
      <c r="AO105" s="62"/>
      <c r="AP105" s="60"/>
      <c r="AQ105" s="62"/>
      <c r="AR105" s="149"/>
      <c r="AS105" s="17" t="e">
        <f>AR105/AN105*100</f>
        <v>#DIV/0!</v>
      </c>
    </row>
    <row r="106" spans="1:45" s="11" customFormat="1" ht="30" customHeight="1">
      <c r="A106" s="80" t="s">
        <v>180</v>
      </c>
      <c r="B106" s="16" t="s">
        <v>53</v>
      </c>
      <c r="C106" s="66" t="s">
        <v>6</v>
      </c>
      <c r="D106" s="10">
        <v>99.6</v>
      </c>
      <c r="E106" s="10" t="s">
        <v>90</v>
      </c>
      <c r="F106" s="10">
        <v>99.5</v>
      </c>
      <c r="G106" s="31" t="s">
        <v>90</v>
      </c>
      <c r="H106" s="39">
        <v>96.76</v>
      </c>
      <c r="I106" s="15">
        <f t="shared" si="31"/>
        <v>97.14859437751005</v>
      </c>
      <c r="J106" s="42">
        <v>99</v>
      </c>
      <c r="K106" s="17" t="s">
        <v>90</v>
      </c>
      <c r="L106" s="47">
        <v>99</v>
      </c>
      <c r="M106" s="62" t="s">
        <v>90</v>
      </c>
      <c r="N106" s="90">
        <v>97.3</v>
      </c>
      <c r="O106" s="61" t="s">
        <v>90</v>
      </c>
      <c r="P106" s="43">
        <v>99.2</v>
      </c>
      <c r="Q106" s="62" t="s">
        <v>90</v>
      </c>
      <c r="R106" s="90">
        <v>99.2</v>
      </c>
      <c r="S106" s="17" t="s">
        <v>90</v>
      </c>
      <c r="T106" s="43">
        <v>99.2</v>
      </c>
      <c r="U106" s="17" t="s">
        <v>90</v>
      </c>
      <c r="V106" s="90">
        <v>99.2</v>
      </c>
      <c r="W106" s="17" t="s">
        <v>90</v>
      </c>
      <c r="X106" s="43">
        <v>99.2</v>
      </c>
      <c r="Y106" s="17" t="s">
        <v>90</v>
      </c>
      <c r="Z106" s="118">
        <v>99.2</v>
      </c>
      <c r="AA106" s="17" t="s">
        <v>90</v>
      </c>
      <c r="AB106" s="43">
        <v>99.2</v>
      </c>
      <c r="AC106" s="17" t="s">
        <v>90</v>
      </c>
      <c r="AD106" s="110">
        <v>99.2</v>
      </c>
      <c r="AE106" s="17" t="s">
        <v>90</v>
      </c>
      <c r="AF106" s="43">
        <v>99.6</v>
      </c>
      <c r="AG106" s="17" t="s">
        <v>90</v>
      </c>
      <c r="AH106" s="128">
        <v>99.6</v>
      </c>
      <c r="AI106" s="17" t="s">
        <v>90</v>
      </c>
      <c r="AJ106" s="43">
        <v>99.7</v>
      </c>
      <c r="AK106" s="17" t="s">
        <v>90</v>
      </c>
      <c r="AL106" s="118">
        <v>99.7</v>
      </c>
      <c r="AM106" s="17" t="s">
        <v>90</v>
      </c>
      <c r="AN106" s="62"/>
      <c r="AO106" s="62"/>
      <c r="AP106" s="60"/>
      <c r="AQ106" s="62"/>
      <c r="AR106" s="62"/>
      <c r="AS106" s="17" t="s">
        <v>90</v>
      </c>
    </row>
    <row r="107" spans="1:45" s="11" customFormat="1" ht="18.75" customHeight="1">
      <c r="A107" s="80" t="s">
        <v>181</v>
      </c>
      <c r="B107" s="16" t="s">
        <v>54</v>
      </c>
      <c r="C107" s="66" t="s">
        <v>3</v>
      </c>
      <c r="D107" s="10">
        <v>80.6</v>
      </c>
      <c r="E107" s="10">
        <v>132.96</v>
      </c>
      <c r="F107" s="10">
        <v>96.8</v>
      </c>
      <c r="G107" s="31">
        <v>91.4</v>
      </c>
      <c r="H107" s="39">
        <v>80.6</v>
      </c>
      <c r="I107" s="15">
        <f t="shared" si="31"/>
        <v>100</v>
      </c>
      <c r="J107" s="42">
        <v>93</v>
      </c>
      <c r="K107" s="17">
        <f>J107/F107*100</f>
        <v>96.07438016528927</v>
      </c>
      <c r="L107" s="38">
        <v>97.07</v>
      </c>
      <c r="M107" s="62">
        <f t="shared" si="21"/>
        <v>120.43424317617865</v>
      </c>
      <c r="N107" s="90">
        <v>106.4</v>
      </c>
      <c r="O107" s="61">
        <f t="shared" si="22"/>
        <v>114.40860215053763</v>
      </c>
      <c r="P107" s="43">
        <v>115.6</v>
      </c>
      <c r="Q107" s="62">
        <f>P107/L107*100</f>
        <v>119.08931698774082</v>
      </c>
      <c r="R107" s="90">
        <v>118.8</v>
      </c>
      <c r="S107" s="17">
        <f t="shared" si="23"/>
        <v>111.65413533834585</v>
      </c>
      <c r="T107" s="43">
        <v>77.8</v>
      </c>
      <c r="U107" s="17">
        <f t="shared" si="24"/>
        <v>67.30103806228374</v>
      </c>
      <c r="V107" s="90">
        <v>100.3</v>
      </c>
      <c r="W107" s="17">
        <f>V107/R107*100</f>
        <v>84.42760942760943</v>
      </c>
      <c r="X107" s="43">
        <v>95</v>
      </c>
      <c r="Y107" s="17">
        <f>X107/T107*100</f>
        <v>122.10796915167094</v>
      </c>
      <c r="Z107" s="118">
        <v>122.81</v>
      </c>
      <c r="AA107" s="17">
        <f>Z107/V107*100</f>
        <v>122.44267198404786</v>
      </c>
      <c r="AB107" s="43">
        <v>120.085</v>
      </c>
      <c r="AC107" s="17">
        <f t="shared" si="34"/>
        <v>126.40526315789474</v>
      </c>
      <c r="AD107" s="110">
        <v>143.89</v>
      </c>
      <c r="AE107" s="17">
        <f t="shared" si="35"/>
        <v>117.16472599951142</v>
      </c>
      <c r="AF107" s="43">
        <v>174.2</v>
      </c>
      <c r="AG107" s="17">
        <f t="shared" si="32"/>
        <v>145.06391306158136</v>
      </c>
      <c r="AH107" s="128">
        <v>174.2</v>
      </c>
      <c r="AI107" s="17">
        <f t="shared" si="33"/>
        <v>121.06470220307179</v>
      </c>
      <c r="AJ107" s="43">
        <v>143.8</v>
      </c>
      <c r="AK107" s="17">
        <f>AJ107/AF107*100</f>
        <v>82.54879448909301</v>
      </c>
      <c r="AL107" s="110">
        <v>106</v>
      </c>
      <c r="AM107" s="17">
        <f>AL107/AH107*100</f>
        <v>60.849598163031004</v>
      </c>
      <c r="AN107" s="150"/>
      <c r="AO107" s="62"/>
      <c r="AP107" s="62"/>
      <c r="AQ107" s="62"/>
      <c r="AR107" s="150"/>
      <c r="AS107" s="17" t="e">
        <f>AR107/AN107*100</f>
        <v>#DIV/0!</v>
      </c>
    </row>
    <row r="108" spans="1:45" s="11" customFormat="1" ht="30.75" customHeight="1">
      <c r="A108" s="80" t="s">
        <v>182</v>
      </c>
      <c r="B108" s="16" t="s">
        <v>55</v>
      </c>
      <c r="C108" s="66" t="s">
        <v>6</v>
      </c>
      <c r="D108" s="10">
        <v>55.6</v>
      </c>
      <c r="E108" s="10" t="s">
        <v>90</v>
      </c>
      <c r="F108" s="10">
        <v>52.4</v>
      </c>
      <c r="G108" s="31" t="s">
        <v>90</v>
      </c>
      <c r="H108" s="39">
        <v>46.19</v>
      </c>
      <c r="I108" s="15" t="s">
        <v>90</v>
      </c>
      <c r="J108" s="42">
        <v>57.3</v>
      </c>
      <c r="K108" s="17" t="s">
        <v>90</v>
      </c>
      <c r="L108" s="38">
        <v>65.58</v>
      </c>
      <c r="M108" s="62" t="s">
        <v>90</v>
      </c>
      <c r="N108" s="90">
        <v>63.5</v>
      </c>
      <c r="O108" s="61" t="s">
        <v>90</v>
      </c>
      <c r="P108" s="43">
        <v>69.9</v>
      </c>
      <c r="Q108" s="62" t="s">
        <v>90</v>
      </c>
      <c r="R108" s="90">
        <v>73.6</v>
      </c>
      <c r="S108" s="17" t="s">
        <v>90</v>
      </c>
      <c r="T108" s="43">
        <v>81.7</v>
      </c>
      <c r="U108" s="17" t="s">
        <v>90</v>
      </c>
      <c r="V108" s="90">
        <v>68.6</v>
      </c>
      <c r="W108" s="17" t="s">
        <v>90</v>
      </c>
      <c r="X108" s="43">
        <v>29.5</v>
      </c>
      <c r="Y108" s="17" t="s">
        <v>90</v>
      </c>
      <c r="Z108" s="110">
        <v>78.4</v>
      </c>
      <c r="AA108" s="17" t="s">
        <v>90</v>
      </c>
      <c r="AB108" s="43"/>
      <c r="AC108" s="17" t="s">
        <v>90</v>
      </c>
      <c r="AD108" s="110">
        <v>71.8</v>
      </c>
      <c r="AE108" s="17" t="s">
        <v>90</v>
      </c>
      <c r="AF108" s="43">
        <v>49.2</v>
      </c>
      <c r="AG108" s="17" t="s">
        <v>90</v>
      </c>
      <c r="AH108" s="124">
        <v>49.2</v>
      </c>
      <c r="AI108" s="17" t="s">
        <v>90</v>
      </c>
      <c r="AJ108" s="43">
        <v>67.1</v>
      </c>
      <c r="AK108" s="17" t="s">
        <v>90</v>
      </c>
      <c r="AL108" s="110">
        <v>70.4</v>
      </c>
      <c r="AM108" s="17" t="s">
        <v>90</v>
      </c>
      <c r="AN108" s="151"/>
      <c r="AO108" s="62"/>
      <c r="AP108" s="62"/>
      <c r="AQ108" s="62"/>
      <c r="AR108" s="151"/>
      <c r="AS108" s="17" t="s">
        <v>90</v>
      </c>
    </row>
    <row r="109" spans="1:45" s="11" customFormat="1" ht="32.25" customHeight="1">
      <c r="A109" s="80" t="s">
        <v>183</v>
      </c>
      <c r="B109" s="25" t="s">
        <v>67</v>
      </c>
      <c r="C109" s="66" t="s">
        <v>3</v>
      </c>
      <c r="D109" s="10">
        <v>12.115</v>
      </c>
      <c r="E109" s="10">
        <v>110.5</v>
      </c>
      <c r="F109" s="10">
        <v>21.5</v>
      </c>
      <c r="G109" s="31">
        <v>102.4</v>
      </c>
      <c r="H109" s="39">
        <v>11.2</v>
      </c>
      <c r="I109" s="15">
        <f t="shared" si="31"/>
        <v>92.44737928188196</v>
      </c>
      <c r="J109" s="43">
        <v>22.136</v>
      </c>
      <c r="K109" s="17">
        <f>J109/F109*100</f>
        <v>102.95813953488371</v>
      </c>
      <c r="L109" s="38">
        <v>8.133</v>
      </c>
      <c r="M109" s="62">
        <f t="shared" si="21"/>
        <v>72.61607142857143</v>
      </c>
      <c r="N109" s="90">
        <v>15.2</v>
      </c>
      <c r="O109" s="61">
        <f t="shared" si="22"/>
        <v>68.66642573183954</v>
      </c>
      <c r="P109" s="38">
        <v>7.649</v>
      </c>
      <c r="Q109" s="62">
        <f>P109/L109*100</f>
        <v>94.04893643182099</v>
      </c>
      <c r="R109" s="90">
        <v>16.255</v>
      </c>
      <c r="S109" s="17">
        <f t="shared" si="23"/>
        <v>106.94078947368422</v>
      </c>
      <c r="T109" s="38">
        <v>9.774</v>
      </c>
      <c r="U109" s="17">
        <f t="shared" si="24"/>
        <v>127.78140933455353</v>
      </c>
      <c r="V109" s="90">
        <v>18.683</v>
      </c>
      <c r="W109" s="17">
        <f>V109/R109*100</f>
        <v>114.93694247923716</v>
      </c>
      <c r="X109" s="38">
        <v>9.8281</v>
      </c>
      <c r="Y109" s="17">
        <f>X109/T109*100</f>
        <v>100.55350931041538</v>
      </c>
      <c r="Z109" s="110">
        <v>16.93</v>
      </c>
      <c r="AA109" s="17">
        <f>Z109/V109*100</f>
        <v>90.61713857517529</v>
      </c>
      <c r="AB109" s="38">
        <v>9.05619</v>
      </c>
      <c r="AC109" s="17">
        <f t="shared" si="34"/>
        <v>92.14588781147934</v>
      </c>
      <c r="AD109" s="109">
        <v>16.331</v>
      </c>
      <c r="AE109" s="17">
        <f t="shared" si="35"/>
        <v>96.4619019492026</v>
      </c>
      <c r="AF109" s="38">
        <v>8.384</v>
      </c>
      <c r="AG109" s="17">
        <f t="shared" si="32"/>
        <v>92.57756297074155</v>
      </c>
      <c r="AH109" s="124">
        <v>14.7</v>
      </c>
      <c r="AI109" s="17">
        <f t="shared" si="33"/>
        <v>90.01285897985426</v>
      </c>
      <c r="AJ109" s="38">
        <v>9.502</v>
      </c>
      <c r="AK109" s="17">
        <f>AJ109/AF109*100</f>
        <v>113.33492366412214</v>
      </c>
      <c r="AL109" s="110">
        <v>19.826</v>
      </c>
      <c r="AM109" s="17">
        <f>AL109/AH109*100</f>
        <v>134.87074829931973</v>
      </c>
      <c r="AN109" s="152"/>
      <c r="AO109" s="62"/>
      <c r="AP109" s="62"/>
      <c r="AQ109" s="62"/>
      <c r="AR109" s="152"/>
      <c r="AS109" s="17" t="e">
        <f>AR109/AN109*100</f>
        <v>#DIV/0!</v>
      </c>
    </row>
    <row r="110" spans="1:45" s="11" customFormat="1" ht="48" customHeight="1">
      <c r="A110" s="80" t="s">
        <v>184</v>
      </c>
      <c r="B110" s="28" t="s">
        <v>93</v>
      </c>
      <c r="C110" s="66" t="s">
        <v>6</v>
      </c>
      <c r="D110" s="10">
        <v>99.6</v>
      </c>
      <c r="E110" s="10" t="s">
        <v>90</v>
      </c>
      <c r="F110" s="10">
        <v>98.8</v>
      </c>
      <c r="G110" s="31" t="s">
        <v>90</v>
      </c>
      <c r="H110" s="39">
        <v>99.8</v>
      </c>
      <c r="I110" s="15" t="s">
        <v>90</v>
      </c>
      <c r="J110" s="42">
        <v>99</v>
      </c>
      <c r="K110" s="17" t="s">
        <v>90</v>
      </c>
      <c r="L110" s="38">
        <v>97.18</v>
      </c>
      <c r="M110" s="62" t="s">
        <v>90</v>
      </c>
      <c r="N110" s="90">
        <v>97.3</v>
      </c>
      <c r="O110" s="61" t="s">
        <v>90</v>
      </c>
      <c r="P110" s="43">
        <v>96.43</v>
      </c>
      <c r="Q110" s="62" t="s">
        <v>90</v>
      </c>
      <c r="R110" s="90">
        <v>96.4</v>
      </c>
      <c r="S110" s="17" t="s">
        <v>90</v>
      </c>
      <c r="T110" s="43">
        <v>96.43</v>
      </c>
      <c r="U110" s="17" t="s">
        <v>90</v>
      </c>
      <c r="V110" s="90">
        <v>96.64</v>
      </c>
      <c r="W110" s="17" t="s">
        <v>90</v>
      </c>
      <c r="X110" s="43">
        <v>93</v>
      </c>
      <c r="Y110" s="17" t="s">
        <v>90</v>
      </c>
      <c r="Z110" s="110">
        <v>96.64</v>
      </c>
      <c r="AA110" s="17" t="s">
        <v>90</v>
      </c>
      <c r="AB110" s="43">
        <v>96.6</v>
      </c>
      <c r="AC110" s="17" t="s">
        <v>90</v>
      </c>
      <c r="AD110" s="110">
        <v>97.1</v>
      </c>
      <c r="AE110" s="17" t="s">
        <v>90</v>
      </c>
      <c r="AF110" s="43">
        <v>96.89</v>
      </c>
      <c r="AG110" s="17" t="s">
        <v>90</v>
      </c>
      <c r="AH110" s="124">
        <v>96.9</v>
      </c>
      <c r="AI110" s="17" t="s">
        <v>90</v>
      </c>
      <c r="AJ110" s="43">
        <v>96.89</v>
      </c>
      <c r="AK110" s="17" t="s">
        <v>90</v>
      </c>
      <c r="AL110" s="110">
        <v>93.3</v>
      </c>
      <c r="AM110" s="17" t="s">
        <v>90</v>
      </c>
      <c r="AN110" s="151"/>
      <c r="AO110" s="62"/>
      <c r="AP110" s="62"/>
      <c r="AQ110" s="62"/>
      <c r="AR110" s="151"/>
      <c r="AS110" s="17" t="s">
        <v>90</v>
      </c>
    </row>
    <row r="111" spans="1:45" s="11" customFormat="1" ht="47.25" customHeight="1">
      <c r="A111" s="80" t="s">
        <v>185</v>
      </c>
      <c r="B111" s="28" t="s">
        <v>101</v>
      </c>
      <c r="C111" s="66" t="s">
        <v>52</v>
      </c>
      <c r="D111" s="10">
        <v>1118</v>
      </c>
      <c r="E111" s="10" t="s">
        <v>90</v>
      </c>
      <c r="F111" s="10">
        <v>1158</v>
      </c>
      <c r="G111" s="31">
        <v>102.2</v>
      </c>
      <c r="H111" s="39">
        <v>955</v>
      </c>
      <c r="I111" s="15">
        <f t="shared" si="31"/>
        <v>85.42039355992844</v>
      </c>
      <c r="J111" s="42">
        <v>1151</v>
      </c>
      <c r="K111" s="17">
        <f>J111/F111*100</f>
        <v>99.39550949913645</v>
      </c>
      <c r="L111" s="47">
        <v>915</v>
      </c>
      <c r="M111" s="62">
        <f t="shared" si="21"/>
        <v>95.81151832460732</v>
      </c>
      <c r="N111" s="91">
        <v>963</v>
      </c>
      <c r="O111" s="61">
        <f t="shared" si="22"/>
        <v>83.66637706342311</v>
      </c>
      <c r="P111" s="47">
        <v>776</v>
      </c>
      <c r="Q111" s="62">
        <f>P111/L111*100</f>
        <v>84.80874316939891</v>
      </c>
      <c r="R111" s="91">
        <v>869</v>
      </c>
      <c r="S111" s="17">
        <f t="shared" si="23"/>
        <v>90.23883696780894</v>
      </c>
      <c r="T111" s="47">
        <v>762</v>
      </c>
      <c r="U111" s="17">
        <f t="shared" si="24"/>
        <v>98.19587628865979</v>
      </c>
      <c r="V111" s="91">
        <v>855</v>
      </c>
      <c r="W111" s="17">
        <f aca="true" t="shared" si="36" ref="W111:W120">V111/R111*100</f>
        <v>98.38895281933256</v>
      </c>
      <c r="X111" s="47">
        <v>745</v>
      </c>
      <c r="Y111" s="17">
        <f aca="true" t="shared" si="37" ref="Y111:Y120">X111/T111*100</f>
        <v>97.76902887139107</v>
      </c>
      <c r="Z111" s="118">
        <v>811</v>
      </c>
      <c r="AA111" s="17">
        <f aca="true" t="shared" si="38" ref="AA111:AA120">Z111/V111*100</f>
        <v>94.85380116959064</v>
      </c>
      <c r="AB111" s="47">
        <v>679</v>
      </c>
      <c r="AC111" s="17">
        <f t="shared" si="34"/>
        <v>91.14093959731544</v>
      </c>
      <c r="AD111" s="116">
        <v>747</v>
      </c>
      <c r="AE111" s="17">
        <f t="shared" si="35"/>
        <v>92.10850801479656</v>
      </c>
      <c r="AF111" s="47">
        <v>645</v>
      </c>
      <c r="AG111" s="17">
        <f t="shared" si="32"/>
        <v>94.99263622974962</v>
      </c>
      <c r="AH111" s="128">
        <v>710</v>
      </c>
      <c r="AI111" s="17">
        <f t="shared" si="33"/>
        <v>95.04685408299866</v>
      </c>
      <c r="AJ111" s="47">
        <v>593</v>
      </c>
      <c r="AK111" s="17">
        <f>AJ111/AF111*100</f>
        <v>91.93798449612403</v>
      </c>
      <c r="AL111" s="118">
        <v>632</v>
      </c>
      <c r="AM111" s="17">
        <f aca="true" t="shared" si="39" ref="AM111:AM117">AL111/AH111*100</f>
        <v>89.01408450704226</v>
      </c>
      <c r="AN111" s="153"/>
      <c r="AO111" s="62"/>
      <c r="AP111" s="60"/>
      <c r="AQ111" s="62"/>
      <c r="AR111" s="153"/>
      <c r="AS111" s="17" t="e">
        <f>AR111/AN111*100</f>
        <v>#DIV/0!</v>
      </c>
    </row>
    <row r="112" spans="1:45" s="11" customFormat="1" ht="63" customHeight="1">
      <c r="A112" s="80" t="s">
        <v>186</v>
      </c>
      <c r="B112" s="28" t="s">
        <v>102</v>
      </c>
      <c r="C112" s="66" t="s">
        <v>84</v>
      </c>
      <c r="D112" s="10">
        <v>3242</v>
      </c>
      <c r="E112" s="10" t="s">
        <v>90</v>
      </c>
      <c r="F112" s="10">
        <v>3358</v>
      </c>
      <c r="G112" s="31">
        <v>102.2</v>
      </c>
      <c r="H112" s="39">
        <v>2770</v>
      </c>
      <c r="I112" s="15">
        <f t="shared" si="31"/>
        <v>85.44108574953732</v>
      </c>
      <c r="J112" s="42">
        <v>3338</v>
      </c>
      <c r="K112" s="17">
        <f>J112/F112*100</f>
        <v>99.40440738534842</v>
      </c>
      <c r="L112" s="47">
        <v>2654</v>
      </c>
      <c r="M112" s="62">
        <f t="shared" si="21"/>
        <v>95.81227436823104</v>
      </c>
      <c r="N112" s="91">
        <v>2793</v>
      </c>
      <c r="O112" s="61">
        <f t="shared" si="22"/>
        <v>83.67285799880167</v>
      </c>
      <c r="P112" s="47">
        <v>2250</v>
      </c>
      <c r="Q112" s="62">
        <f>P112/L112*100</f>
        <v>84.77769404672193</v>
      </c>
      <c r="R112" s="91">
        <v>1879</v>
      </c>
      <c r="S112" s="17">
        <f t="shared" si="23"/>
        <v>67.27533118510563</v>
      </c>
      <c r="T112" s="47">
        <v>2210</v>
      </c>
      <c r="U112" s="17">
        <f t="shared" si="24"/>
        <v>98.22222222222223</v>
      </c>
      <c r="V112" s="91">
        <v>2480</v>
      </c>
      <c r="W112" s="17">
        <f t="shared" si="36"/>
        <v>131.98509845662588</v>
      </c>
      <c r="X112" s="47">
        <v>2161</v>
      </c>
      <c r="Y112" s="17">
        <f t="shared" si="37"/>
        <v>97.78280542986425</v>
      </c>
      <c r="Z112" s="118">
        <v>2297</v>
      </c>
      <c r="AA112" s="17">
        <f t="shared" si="38"/>
        <v>92.62096774193549</v>
      </c>
      <c r="AB112" s="47">
        <v>1969</v>
      </c>
      <c r="AC112" s="17">
        <f t="shared" si="34"/>
        <v>91.11522443313281</v>
      </c>
      <c r="AD112" s="116">
        <v>2166</v>
      </c>
      <c r="AE112" s="17">
        <f t="shared" si="35"/>
        <v>94.29690901175447</v>
      </c>
      <c r="AF112" s="47">
        <v>1871</v>
      </c>
      <c r="AG112" s="17">
        <f t="shared" si="32"/>
        <v>95.02285424073133</v>
      </c>
      <c r="AH112" s="128">
        <v>2059</v>
      </c>
      <c r="AI112" s="17">
        <f t="shared" si="33"/>
        <v>95.06001846722069</v>
      </c>
      <c r="AJ112" s="47">
        <v>1720</v>
      </c>
      <c r="AK112" s="17">
        <f aca="true" t="shared" si="40" ref="AK112:AK124">AJ112/AF112*100</f>
        <v>91.92944949225014</v>
      </c>
      <c r="AL112" s="118">
        <v>1833</v>
      </c>
      <c r="AM112" s="17">
        <f t="shared" si="39"/>
        <v>89.02379796017485</v>
      </c>
      <c r="AN112" s="53"/>
      <c r="AO112" s="62">
        <f>AN112/AJ112*100</f>
        <v>0</v>
      </c>
      <c r="AP112" s="60">
        <v>2021</v>
      </c>
      <c r="AQ112" s="62">
        <f>AP112/AL112*100</f>
        <v>110.25641025641026</v>
      </c>
      <c r="AR112" s="53"/>
      <c r="AS112" s="17" t="e">
        <f aca="true" t="shared" si="41" ref="AS112:AS118">AR112/AN112*100</f>
        <v>#DIV/0!</v>
      </c>
    </row>
    <row r="113" spans="1:45" s="29" customFormat="1" ht="77.25" customHeight="1">
      <c r="A113" s="80" t="s">
        <v>187</v>
      </c>
      <c r="B113" s="16" t="s">
        <v>94</v>
      </c>
      <c r="C113" s="66" t="s">
        <v>6</v>
      </c>
      <c r="D113" s="10"/>
      <c r="E113" s="10" t="s">
        <v>90</v>
      </c>
      <c r="F113" s="10"/>
      <c r="G113" s="31"/>
      <c r="H113" s="39">
        <v>40</v>
      </c>
      <c r="I113" s="15"/>
      <c r="J113" s="42">
        <v>40</v>
      </c>
      <c r="K113" s="17"/>
      <c r="L113" s="50">
        <v>40.5</v>
      </c>
      <c r="M113" s="62"/>
      <c r="N113" s="90">
        <v>40.5</v>
      </c>
      <c r="O113" s="61">
        <f t="shared" si="22"/>
        <v>101.25</v>
      </c>
      <c r="P113" s="50">
        <v>40.5</v>
      </c>
      <c r="Q113" s="62"/>
      <c r="R113" s="90">
        <v>40.5</v>
      </c>
      <c r="S113" s="17">
        <f t="shared" si="23"/>
        <v>100</v>
      </c>
      <c r="T113" s="50">
        <v>40.5</v>
      </c>
      <c r="U113" s="17">
        <f t="shared" si="24"/>
        <v>100</v>
      </c>
      <c r="V113" s="90">
        <v>40.5</v>
      </c>
      <c r="W113" s="17">
        <f t="shared" si="36"/>
        <v>100</v>
      </c>
      <c r="X113" s="50">
        <v>40.5</v>
      </c>
      <c r="Y113" s="17">
        <f t="shared" si="37"/>
        <v>100</v>
      </c>
      <c r="Z113" s="118">
        <v>40.5</v>
      </c>
      <c r="AA113" s="17">
        <f t="shared" si="38"/>
        <v>100</v>
      </c>
      <c r="AB113" s="43">
        <v>40.5</v>
      </c>
      <c r="AC113" s="17">
        <f t="shared" si="34"/>
        <v>100</v>
      </c>
      <c r="AD113" s="110">
        <v>40.5</v>
      </c>
      <c r="AE113" s="17">
        <f t="shared" si="35"/>
        <v>100</v>
      </c>
      <c r="AF113" s="38">
        <v>40.5</v>
      </c>
      <c r="AG113" s="17">
        <f t="shared" si="32"/>
        <v>100</v>
      </c>
      <c r="AH113" s="128">
        <v>40.5</v>
      </c>
      <c r="AI113" s="17">
        <f t="shared" si="33"/>
        <v>100</v>
      </c>
      <c r="AJ113" s="43">
        <v>40.5</v>
      </c>
      <c r="AK113" s="17">
        <f t="shared" si="40"/>
        <v>100</v>
      </c>
      <c r="AL113" s="118">
        <v>40.5</v>
      </c>
      <c r="AM113" s="17">
        <f t="shared" si="39"/>
        <v>100</v>
      </c>
      <c r="AN113" s="62"/>
      <c r="AO113" s="62"/>
      <c r="AP113" s="60"/>
      <c r="AQ113" s="62"/>
      <c r="AR113" s="62"/>
      <c r="AS113" s="17" t="e">
        <f t="shared" si="41"/>
        <v>#DIV/0!</v>
      </c>
    </row>
    <row r="114" spans="1:45" s="29" customFormat="1" ht="32.25" customHeight="1">
      <c r="A114" s="80" t="s">
        <v>188</v>
      </c>
      <c r="B114" s="16" t="s">
        <v>95</v>
      </c>
      <c r="C114" s="66" t="s">
        <v>6</v>
      </c>
      <c r="D114" s="10">
        <v>37.7</v>
      </c>
      <c r="E114" s="10" t="s">
        <v>90</v>
      </c>
      <c r="F114" s="10">
        <v>37.2</v>
      </c>
      <c r="G114" s="31">
        <v>98.9</v>
      </c>
      <c r="H114" s="39">
        <v>40</v>
      </c>
      <c r="I114" s="15">
        <f t="shared" si="31"/>
        <v>106.10079575596816</v>
      </c>
      <c r="J114" s="42">
        <v>40</v>
      </c>
      <c r="K114" s="17">
        <f aca="true" t="shared" si="42" ref="K114:K120">J114/F114*100</f>
        <v>107.5268817204301</v>
      </c>
      <c r="L114" s="47">
        <v>40</v>
      </c>
      <c r="M114" s="62">
        <f t="shared" si="21"/>
        <v>100</v>
      </c>
      <c r="N114" s="97">
        <v>36.1</v>
      </c>
      <c r="O114" s="61">
        <f t="shared" si="22"/>
        <v>90.25000000000001</v>
      </c>
      <c r="P114" s="43">
        <v>40.1</v>
      </c>
      <c r="Q114" s="62">
        <f aca="true" t="shared" si="43" ref="Q114:Q120">P114/L114*100</f>
        <v>100.25</v>
      </c>
      <c r="R114" s="90">
        <v>40.1</v>
      </c>
      <c r="S114" s="17">
        <f t="shared" si="23"/>
        <v>111.0803324099723</v>
      </c>
      <c r="T114" s="43">
        <v>40.1</v>
      </c>
      <c r="U114" s="17">
        <f t="shared" si="24"/>
        <v>100</v>
      </c>
      <c r="V114" s="90">
        <v>40.1</v>
      </c>
      <c r="W114" s="17">
        <f t="shared" si="36"/>
        <v>100</v>
      </c>
      <c r="X114" s="43">
        <v>40.1</v>
      </c>
      <c r="Y114" s="17">
        <f t="shared" si="37"/>
        <v>100</v>
      </c>
      <c r="Z114" s="118">
        <v>40.1</v>
      </c>
      <c r="AA114" s="17">
        <f t="shared" si="38"/>
        <v>100</v>
      </c>
      <c r="AB114" s="43">
        <v>40.1</v>
      </c>
      <c r="AC114" s="17">
        <f t="shared" si="34"/>
        <v>100</v>
      </c>
      <c r="AD114" s="110">
        <v>40.1</v>
      </c>
      <c r="AE114" s="17">
        <f t="shared" si="35"/>
        <v>100</v>
      </c>
      <c r="AF114" s="43">
        <v>40.1</v>
      </c>
      <c r="AG114" s="17">
        <f t="shared" si="32"/>
        <v>100</v>
      </c>
      <c r="AH114" s="128">
        <v>40.1</v>
      </c>
      <c r="AI114" s="17">
        <f t="shared" si="33"/>
        <v>100</v>
      </c>
      <c r="AJ114" s="43">
        <v>40.1</v>
      </c>
      <c r="AK114" s="17">
        <f t="shared" si="40"/>
        <v>100</v>
      </c>
      <c r="AL114" s="118">
        <v>40.1</v>
      </c>
      <c r="AM114" s="17">
        <f t="shared" si="39"/>
        <v>100</v>
      </c>
      <c r="AN114" s="62"/>
      <c r="AO114" s="62"/>
      <c r="AP114" s="60"/>
      <c r="AQ114" s="62"/>
      <c r="AR114" s="62"/>
      <c r="AS114" s="17" t="e">
        <f t="shared" si="41"/>
        <v>#DIV/0!</v>
      </c>
    </row>
    <row r="115" spans="1:45" s="29" customFormat="1" ht="31.5" customHeight="1">
      <c r="A115" s="80" t="s">
        <v>189</v>
      </c>
      <c r="B115" s="16" t="s">
        <v>96</v>
      </c>
      <c r="C115" s="66" t="s">
        <v>6</v>
      </c>
      <c r="D115" s="10">
        <v>30</v>
      </c>
      <c r="E115" s="10" t="s">
        <v>90</v>
      </c>
      <c r="F115" s="10">
        <v>32.1</v>
      </c>
      <c r="G115" s="31">
        <v>107</v>
      </c>
      <c r="H115" s="39">
        <v>36</v>
      </c>
      <c r="I115" s="15">
        <f t="shared" si="31"/>
        <v>120</v>
      </c>
      <c r="J115" s="42">
        <v>36</v>
      </c>
      <c r="K115" s="17">
        <f t="shared" si="42"/>
        <v>112.14953271028037</v>
      </c>
      <c r="L115" s="49">
        <v>36</v>
      </c>
      <c r="M115" s="63">
        <f t="shared" si="21"/>
        <v>100</v>
      </c>
      <c r="N115" s="98">
        <v>36.1</v>
      </c>
      <c r="O115" s="61">
        <f t="shared" si="22"/>
        <v>100.27777777777777</v>
      </c>
      <c r="P115" s="49">
        <v>36.1</v>
      </c>
      <c r="Q115" s="63">
        <f t="shared" si="43"/>
        <v>100.27777777777777</v>
      </c>
      <c r="R115" s="90">
        <v>36.1</v>
      </c>
      <c r="S115" s="17">
        <f t="shared" si="23"/>
        <v>100</v>
      </c>
      <c r="T115" s="49">
        <v>36.1</v>
      </c>
      <c r="U115" s="17">
        <f t="shared" si="24"/>
        <v>100</v>
      </c>
      <c r="V115" s="90">
        <v>15</v>
      </c>
      <c r="W115" s="17">
        <f t="shared" si="36"/>
        <v>41.55124653739612</v>
      </c>
      <c r="X115" s="49">
        <v>15</v>
      </c>
      <c r="Y115" s="17">
        <f t="shared" si="37"/>
        <v>41.55124653739612</v>
      </c>
      <c r="Z115" s="110">
        <v>15</v>
      </c>
      <c r="AA115" s="17">
        <f t="shared" si="38"/>
        <v>100</v>
      </c>
      <c r="AB115" s="49">
        <v>15</v>
      </c>
      <c r="AC115" s="17">
        <f t="shared" si="34"/>
        <v>100</v>
      </c>
      <c r="AD115" s="117">
        <v>15</v>
      </c>
      <c r="AE115" s="17">
        <f t="shared" si="35"/>
        <v>100</v>
      </c>
      <c r="AF115" s="49">
        <v>15</v>
      </c>
      <c r="AG115" s="17">
        <f t="shared" si="32"/>
        <v>100</v>
      </c>
      <c r="AH115" s="124">
        <v>15</v>
      </c>
      <c r="AI115" s="17">
        <f t="shared" si="33"/>
        <v>100</v>
      </c>
      <c r="AJ115" s="132">
        <v>15</v>
      </c>
      <c r="AK115" s="17">
        <f t="shared" si="40"/>
        <v>100</v>
      </c>
      <c r="AL115" s="110">
        <v>15</v>
      </c>
      <c r="AM115" s="17">
        <f t="shared" si="39"/>
        <v>100</v>
      </c>
      <c r="AN115" s="154"/>
      <c r="AO115" s="62"/>
      <c r="AP115" s="62"/>
      <c r="AQ115" s="62"/>
      <c r="AR115" s="154"/>
      <c r="AS115" s="17" t="e">
        <f t="shared" si="41"/>
        <v>#DIV/0!</v>
      </c>
    </row>
    <row r="116" spans="1:45" s="29" customFormat="1" ht="33" customHeight="1">
      <c r="A116" s="80" t="s">
        <v>190</v>
      </c>
      <c r="B116" s="16" t="s">
        <v>97</v>
      </c>
      <c r="C116" s="66" t="s">
        <v>6</v>
      </c>
      <c r="D116" s="10">
        <v>32.7</v>
      </c>
      <c r="E116" s="10" t="s">
        <v>90</v>
      </c>
      <c r="F116" s="10">
        <v>34</v>
      </c>
      <c r="G116" s="31">
        <v>104</v>
      </c>
      <c r="H116" s="39">
        <v>36</v>
      </c>
      <c r="I116" s="15">
        <f t="shared" si="31"/>
        <v>110.09174311926604</v>
      </c>
      <c r="J116" s="42">
        <v>36</v>
      </c>
      <c r="K116" s="17">
        <f t="shared" si="42"/>
        <v>105.88235294117648</v>
      </c>
      <c r="L116" s="47">
        <v>36</v>
      </c>
      <c r="M116" s="62">
        <f t="shared" si="21"/>
        <v>100</v>
      </c>
      <c r="N116" s="91">
        <v>36.1</v>
      </c>
      <c r="O116" s="61">
        <f t="shared" si="22"/>
        <v>100.27777777777777</v>
      </c>
      <c r="P116" s="47">
        <v>36.1</v>
      </c>
      <c r="Q116" s="62">
        <f t="shared" si="43"/>
        <v>100.27777777777777</v>
      </c>
      <c r="R116" s="90">
        <v>36.1</v>
      </c>
      <c r="S116" s="17">
        <f>R116/N116*100</f>
        <v>100</v>
      </c>
      <c r="T116" s="47">
        <v>36</v>
      </c>
      <c r="U116" s="17">
        <f t="shared" si="24"/>
        <v>99.72299168975069</v>
      </c>
      <c r="V116" s="90">
        <v>36.1</v>
      </c>
      <c r="W116" s="17">
        <f t="shared" si="36"/>
        <v>100</v>
      </c>
      <c r="X116" s="47">
        <v>36.1</v>
      </c>
      <c r="Y116" s="17">
        <f t="shared" si="37"/>
        <v>100.27777777777777</v>
      </c>
      <c r="Z116" s="118">
        <v>36.1</v>
      </c>
      <c r="AA116" s="17">
        <f t="shared" si="38"/>
        <v>100</v>
      </c>
      <c r="AB116" s="43">
        <v>36.1</v>
      </c>
      <c r="AC116" s="17">
        <f t="shared" si="34"/>
        <v>100</v>
      </c>
      <c r="AD116" s="110">
        <v>36.1</v>
      </c>
      <c r="AE116" s="17">
        <f t="shared" si="35"/>
        <v>100</v>
      </c>
      <c r="AF116" s="43">
        <v>36.1</v>
      </c>
      <c r="AG116" s="17">
        <f t="shared" si="32"/>
        <v>100</v>
      </c>
      <c r="AH116" s="128">
        <v>36.1</v>
      </c>
      <c r="AI116" s="17">
        <f t="shared" si="33"/>
        <v>100</v>
      </c>
      <c r="AJ116" s="43">
        <v>36.1</v>
      </c>
      <c r="AK116" s="17">
        <f t="shared" si="40"/>
        <v>100</v>
      </c>
      <c r="AL116" s="118">
        <v>36.1</v>
      </c>
      <c r="AM116" s="17">
        <f t="shared" si="39"/>
        <v>100</v>
      </c>
      <c r="AN116" s="62"/>
      <c r="AO116" s="62"/>
      <c r="AP116" s="60"/>
      <c r="AQ116" s="62"/>
      <c r="AR116" s="62"/>
      <c r="AS116" s="17" t="e">
        <f t="shared" si="41"/>
        <v>#DIV/0!</v>
      </c>
    </row>
    <row r="117" spans="1:45" s="29" customFormat="1" ht="32.25" customHeight="1">
      <c r="A117" s="80" t="s">
        <v>191</v>
      </c>
      <c r="B117" s="16" t="s">
        <v>98</v>
      </c>
      <c r="C117" s="66" t="s">
        <v>6</v>
      </c>
      <c r="D117" s="10">
        <v>15</v>
      </c>
      <c r="E117" s="10" t="s">
        <v>90</v>
      </c>
      <c r="F117" s="10">
        <v>14.4</v>
      </c>
      <c r="G117" s="31">
        <v>96.4</v>
      </c>
      <c r="H117" s="39">
        <v>17.6</v>
      </c>
      <c r="I117" s="15">
        <f t="shared" si="31"/>
        <v>117.33333333333333</v>
      </c>
      <c r="J117" s="42">
        <v>17.6</v>
      </c>
      <c r="K117" s="17">
        <f t="shared" si="42"/>
        <v>122.22222222222223</v>
      </c>
      <c r="L117" s="43">
        <v>17.6</v>
      </c>
      <c r="M117" s="62">
        <f t="shared" si="21"/>
        <v>100</v>
      </c>
      <c r="N117" s="90">
        <v>17.8</v>
      </c>
      <c r="O117" s="61">
        <f t="shared" si="22"/>
        <v>101.13636363636363</v>
      </c>
      <c r="P117" s="43">
        <v>17.8</v>
      </c>
      <c r="Q117" s="62">
        <f t="shared" si="43"/>
        <v>101.13636363636363</v>
      </c>
      <c r="R117" s="90">
        <v>17.8</v>
      </c>
      <c r="S117" s="17">
        <f t="shared" si="23"/>
        <v>100</v>
      </c>
      <c r="T117" s="43">
        <v>17.8</v>
      </c>
      <c r="U117" s="17">
        <f t="shared" si="24"/>
        <v>100</v>
      </c>
      <c r="V117" s="90">
        <v>17.8</v>
      </c>
      <c r="W117" s="17">
        <f t="shared" si="36"/>
        <v>100</v>
      </c>
      <c r="X117" s="43">
        <v>17.8</v>
      </c>
      <c r="Y117" s="17">
        <f t="shared" si="37"/>
        <v>100</v>
      </c>
      <c r="Z117" s="118">
        <v>17.8</v>
      </c>
      <c r="AA117" s="17">
        <f t="shared" si="38"/>
        <v>100</v>
      </c>
      <c r="AB117" s="43">
        <v>17.8</v>
      </c>
      <c r="AC117" s="17">
        <f t="shared" si="34"/>
        <v>100</v>
      </c>
      <c r="AD117" s="110">
        <v>17.8</v>
      </c>
      <c r="AE117" s="17">
        <f t="shared" si="35"/>
        <v>100</v>
      </c>
      <c r="AF117" s="43">
        <v>17.8</v>
      </c>
      <c r="AG117" s="17">
        <f t="shared" si="32"/>
        <v>100</v>
      </c>
      <c r="AH117" s="128">
        <v>17.8</v>
      </c>
      <c r="AI117" s="17">
        <f t="shared" si="33"/>
        <v>100</v>
      </c>
      <c r="AJ117" s="43">
        <v>17.8</v>
      </c>
      <c r="AK117" s="17">
        <f t="shared" si="40"/>
        <v>100</v>
      </c>
      <c r="AL117" s="118">
        <v>17.8</v>
      </c>
      <c r="AM117" s="17">
        <f t="shared" si="39"/>
        <v>100</v>
      </c>
      <c r="AN117" s="62"/>
      <c r="AO117" s="62"/>
      <c r="AP117" s="60"/>
      <c r="AQ117" s="62"/>
      <c r="AR117" s="62"/>
      <c r="AS117" s="17" t="e">
        <f t="shared" si="41"/>
        <v>#DIV/0!</v>
      </c>
    </row>
    <row r="118" spans="1:45" s="29" customFormat="1" ht="19.5" customHeight="1">
      <c r="A118" s="80" t="s">
        <v>192</v>
      </c>
      <c r="B118" s="16" t="s">
        <v>99</v>
      </c>
      <c r="C118" s="66" t="s">
        <v>6</v>
      </c>
      <c r="D118" s="10">
        <v>14.3</v>
      </c>
      <c r="E118" s="10" t="s">
        <v>90</v>
      </c>
      <c r="F118" s="10">
        <v>13.7</v>
      </c>
      <c r="G118" s="31">
        <v>96.4</v>
      </c>
      <c r="H118" s="39">
        <v>15.7</v>
      </c>
      <c r="I118" s="15">
        <f t="shared" si="31"/>
        <v>109.79020979020977</v>
      </c>
      <c r="J118" s="42">
        <v>15.7</v>
      </c>
      <c r="K118" s="17">
        <f t="shared" si="42"/>
        <v>114.59854014598541</v>
      </c>
      <c r="L118" s="43">
        <v>15.7</v>
      </c>
      <c r="M118" s="62">
        <f t="shared" si="21"/>
        <v>100</v>
      </c>
      <c r="N118" s="90">
        <v>15.7</v>
      </c>
      <c r="O118" s="61">
        <f t="shared" si="22"/>
        <v>100</v>
      </c>
      <c r="P118" s="43">
        <v>15.7</v>
      </c>
      <c r="Q118" s="62">
        <f t="shared" si="43"/>
        <v>100</v>
      </c>
      <c r="R118" s="90">
        <v>15.7</v>
      </c>
      <c r="S118" s="17">
        <f t="shared" si="23"/>
        <v>100</v>
      </c>
      <c r="T118" s="43">
        <v>15.7</v>
      </c>
      <c r="U118" s="17">
        <f t="shared" si="24"/>
        <v>100</v>
      </c>
      <c r="V118" s="90"/>
      <c r="W118" s="17">
        <f t="shared" si="36"/>
        <v>0</v>
      </c>
      <c r="X118" s="43"/>
      <c r="Y118" s="17"/>
      <c r="Z118" s="118"/>
      <c r="AA118" s="17"/>
      <c r="AB118" s="43"/>
      <c r="AC118" s="17"/>
      <c r="AD118" s="110"/>
      <c r="AE118" s="17"/>
      <c r="AF118" s="43">
        <v>0.2</v>
      </c>
      <c r="AG118" s="17" t="s">
        <v>90</v>
      </c>
      <c r="AH118" s="128">
        <v>0.2</v>
      </c>
      <c r="AI118" s="17"/>
      <c r="AJ118" s="43">
        <v>0.2</v>
      </c>
      <c r="AK118" s="17">
        <f t="shared" si="40"/>
        <v>100</v>
      </c>
      <c r="AL118" s="118">
        <v>0.2</v>
      </c>
      <c r="AM118" s="17"/>
      <c r="AN118" s="62"/>
      <c r="AO118" s="62"/>
      <c r="AP118" s="60"/>
      <c r="AQ118" s="62"/>
      <c r="AR118" s="62"/>
      <c r="AS118" s="17" t="e">
        <f t="shared" si="41"/>
        <v>#DIV/0!</v>
      </c>
    </row>
    <row r="119" spans="1:45" s="29" customFormat="1" ht="33" customHeight="1">
      <c r="A119" s="80" t="s">
        <v>193</v>
      </c>
      <c r="B119" s="16" t="s">
        <v>103</v>
      </c>
      <c r="C119" s="66" t="s">
        <v>6</v>
      </c>
      <c r="D119" s="10">
        <v>2.6</v>
      </c>
      <c r="E119" s="10" t="s">
        <v>90</v>
      </c>
      <c r="F119" s="10">
        <v>2.6</v>
      </c>
      <c r="G119" s="31">
        <v>100</v>
      </c>
      <c r="H119" s="39">
        <v>2.6</v>
      </c>
      <c r="I119" s="15">
        <f t="shared" si="31"/>
        <v>100</v>
      </c>
      <c r="J119" s="42">
        <v>2.6</v>
      </c>
      <c r="K119" s="17">
        <f t="shared" si="42"/>
        <v>100</v>
      </c>
      <c r="L119" s="43">
        <v>2.6</v>
      </c>
      <c r="M119" s="62">
        <f t="shared" si="21"/>
        <v>100</v>
      </c>
      <c r="N119" s="90">
        <v>2.6</v>
      </c>
      <c r="O119" s="61">
        <f t="shared" si="22"/>
        <v>100</v>
      </c>
      <c r="P119" s="43">
        <v>2.6</v>
      </c>
      <c r="Q119" s="62">
        <f t="shared" si="43"/>
        <v>100</v>
      </c>
      <c r="R119" s="90">
        <v>2.6</v>
      </c>
      <c r="S119" s="17">
        <f t="shared" si="23"/>
        <v>100</v>
      </c>
      <c r="T119" s="43">
        <v>2.6</v>
      </c>
      <c r="U119" s="17">
        <f t="shared" si="24"/>
        <v>100</v>
      </c>
      <c r="V119" s="90"/>
      <c r="W119" s="17">
        <f t="shared" si="36"/>
        <v>0</v>
      </c>
      <c r="X119" s="43"/>
      <c r="Y119" s="17"/>
      <c r="Z119" s="118"/>
      <c r="AA119" s="17"/>
      <c r="AB119" s="43"/>
      <c r="AC119" s="17"/>
      <c r="AD119" s="110"/>
      <c r="AE119" s="17"/>
      <c r="AF119" s="43"/>
      <c r="AG119" s="17"/>
      <c r="AH119" s="128"/>
      <c r="AI119" s="17"/>
      <c r="AJ119" s="43"/>
      <c r="AK119" s="17"/>
      <c r="AL119" s="118"/>
      <c r="AM119" s="17"/>
      <c r="AN119" s="62"/>
      <c r="AO119" s="62"/>
      <c r="AP119" s="60"/>
      <c r="AQ119" s="62"/>
      <c r="AR119" s="62"/>
      <c r="AS119" s="17"/>
    </row>
    <row r="120" spans="1:45" s="29" customFormat="1" ht="33" customHeight="1">
      <c r="A120" s="80" t="s">
        <v>194</v>
      </c>
      <c r="B120" s="16" t="s">
        <v>100</v>
      </c>
      <c r="C120" s="66" t="s">
        <v>6</v>
      </c>
      <c r="D120" s="10">
        <v>14.9</v>
      </c>
      <c r="E120" s="10" t="s">
        <v>90</v>
      </c>
      <c r="F120" s="10">
        <v>15.1</v>
      </c>
      <c r="G120" s="31">
        <v>101.3</v>
      </c>
      <c r="H120" s="39">
        <v>13.8</v>
      </c>
      <c r="I120" s="15">
        <f t="shared" si="31"/>
        <v>92.61744966442953</v>
      </c>
      <c r="J120" s="42">
        <v>13.8</v>
      </c>
      <c r="K120" s="17">
        <f t="shared" si="42"/>
        <v>91.39072847682121</v>
      </c>
      <c r="L120" s="43">
        <v>13</v>
      </c>
      <c r="M120" s="62">
        <f t="shared" si="21"/>
        <v>94.20289855072464</v>
      </c>
      <c r="N120" s="90">
        <v>13.8</v>
      </c>
      <c r="O120" s="61">
        <f t="shared" si="22"/>
        <v>100</v>
      </c>
      <c r="P120" s="43">
        <v>13.8</v>
      </c>
      <c r="Q120" s="62">
        <f t="shared" si="43"/>
        <v>106.15384615384616</v>
      </c>
      <c r="R120" s="90">
        <v>13.8</v>
      </c>
      <c r="S120" s="17">
        <f t="shared" si="23"/>
        <v>100</v>
      </c>
      <c r="T120" s="43">
        <v>13.8</v>
      </c>
      <c r="U120" s="17">
        <f t="shared" si="24"/>
        <v>100</v>
      </c>
      <c r="V120" s="90">
        <v>13.8</v>
      </c>
      <c r="W120" s="17">
        <f t="shared" si="36"/>
        <v>100</v>
      </c>
      <c r="X120" s="43">
        <v>13.8</v>
      </c>
      <c r="Y120" s="17">
        <f t="shared" si="37"/>
        <v>100</v>
      </c>
      <c r="Z120" s="118">
        <v>13.8</v>
      </c>
      <c r="AA120" s="17">
        <f t="shared" si="38"/>
        <v>100</v>
      </c>
      <c r="AB120" s="43">
        <v>13.8</v>
      </c>
      <c r="AC120" s="17">
        <f aca="true" t="shared" si="44" ref="AC120:AC127">AB120/X120*100</f>
        <v>100</v>
      </c>
      <c r="AD120" s="110">
        <v>13.8</v>
      </c>
      <c r="AE120" s="17">
        <f>AD120/Z120*100</f>
        <v>100</v>
      </c>
      <c r="AF120" s="43">
        <v>13.8</v>
      </c>
      <c r="AG120" s="17">
        <f>AF120/AB120*100</f>
        <v>100</v>
      </c>
      <c r="AH120" s="128">
        <v>13.8</v>
      </c>
      <c r="AI120" s="17">
        <f>AH120/AD120*100</f>
        <v>100</v>
      </c>
      <c r="AJ120" s="43">
        <v>13.8</v>
      </c>
      <c r="AK120" s="17">
        <f t="shared" si="40"/>
        <v>100</v>
      </c>
      <c r="AL120" s="118">
        <v>13.8</v>
      </c>
      <c r="AM120" s="17">
        <f>AL120/AH120*100</f>
        <v>100</v>
      </c>
      <c r="AN120" s="62"/>
      <c r="AO120" s="62"/>
      <c r="AP120" s="60"/>
      <c r="AQ120" s="62"/>
      <c r="AR120" s="62"/>
      <c r="AS120" s="17" t="e">
        <f>AR120/AN120*100</f>
        <v>#DIV/0!</v>
      </c>
    </row>
    <row r="121" spans="1:45" s="11" customFormat="1" ht="17.25" customHeight="1">
      <c r="A121" s="81" t="s">
        <v>195</v>
      </c>
      <c r="B121" s="55" t="s">
        <v>39</v>
      </c>
      <c r="C121" s="55"/>
      <c r="D121" s="10"/>
      <c r="E121" s="10"/>
      <c r="F121" s="10"/>
      <c r="G121" s="31"/>
      <c r="H121" s="39"/>
      <c r="I121" s="15"/>
      <c r="J121" s="42"/>
      <c r="K121" s="17"/>
      <c r="L121" s="38"/>
      <c r="M121" s="62"/>
      <c r="N121" s="89"/>
      <c r="O121" s="61"/>
      <c r="P121" s="38"/>
      <c r="Q121" s="62"/>
      <c r="R121" s="90"/>
      <c r="S121" s="17"/>
      <c r="T121" s="38"/>
      <c r="U121" s="17"/>
      <c r="V121" s="90"/>
      <c r="W121" s="17"/>
      <c r="X121" s="38"/>
      <c r="Y121" s="17"/>
      <c r="Z121" s="118"/>
      <c r="AA121" s="17"/>
      <c r="AB121" s="38"/>
      <c r="AC121" s="17"/>
      <c r="AD121" s="109"/>
      <c r="AE121" s="17"/>
      <c r="AF121" s="38"/>
      <c r="AG121" s="17"/>
      <c r="AH121" s="128"/>
      <c r="AI121" s="17"/>
      <c r="AJ121" s="38"/>
      <c r="AK121" s="17"/>
      <c r="AL121" s="118"/>
      <c r="AM121" s="17"/>
      <c r="AN121" s="40"/>
      <c r="AO121" s="62"/>
      <c r="AP121" s="60"/>
      <c r="AQ121" s="62"/>
      <c r="AR121" s="40"/>
      <c r="AS121" s="17"/>
    </row>
    <row r="122" spans="1:45" s="11" customFormat="1" ht="48" customHeight="1">
      <c r="A122" s="80" t="s">
        <v>196</v>
      </c>
      <c r="B122" s="23" t="s">
        <v>254</v>
      </c>
      <c r="C122" s="66" t="s">
        <v>40</v>
      </c>
      <c r="D122" s="10">
        <v>36804</v>
      </c>
      <c r="E122" s="15" t="e">
        <f>D122/#REF!*100</f>
        <v>#REF!</v>
      </c>
      <c r="F122" s="10">
        <v>39483</v>
      </c>
      <c r="G122" s="17" t="e">
        <f>F122/#REF!*100</f>
        <v>#REF!</v>
      </c>
      <c r="H122" s="39">
        <v>44597</v>
      </c>
      <c r="I122" s="15">
        <f t="shared" si="31"/>
        <v>121.17432887729595</v>
      </c>
      <c r="J122" s="42">
        <v>44273.6</v>
      </c>
      <c r="K122" s="17">
        <f aca="true" t="shared" si="45" ref="K122:K130">J122/F122*100</f>
        <v>112.13332320239088</v>
      </c>
      <c r="L122" s="47">
        <v>48221.9</v>
      </c>
      <c r="M122" s="62">
        <f t="shared" si="21"/>
        <v>108.12812521021593</v>
      </c>
      <c r="N122" s="90">
        <v>47671.3</v>
      </c>
      <c r="O122" s="61">
        <f t="shared" si="22"/>
        <v>107.67432510570633</v>
      </c>
      <c r="P122" s="43">
        <v>47246.9</v>
      </c>
      <c r="Q122" s="62">
        <f aca="true" t="shared" si="46" ref="Q122:Q129">P122/L122*100</f>
        <v>97.97809708866718</v>
      </c>
      <c r="R122" s="90">
        <v>49464</v>
      </c>
      <c r="S122" s="17">
        <f t="shared" si="23"/>
        <v>103.76054355555648</v>
      </c>
      <c r="T122" s="43">
        <v>49136.7</v>
      </c>
      <c r="U122" s="17">
        <f t="shared" si="24"/>
        <v>103.99983914288555</v>
      </c>
      <c r="V122" s="90">
        <v>52209</v>
      </c>
      <c r="W122" s="17">
        <f aca="true" t="shared" si="47" ref="W122:W130">V122/R122*100</f>
        <v>105.5494905385735</v>
      </c>
      <c r="X122" s="43">
        <v>54103.7</v>
      </c>
      <c r="Y122" s="17">
        <f aca="true" t="shared" si="48" ref="Y122:Y127">X122/T122*100</f>
        <v>110.10853394713116</v>
      </c>
      <c r="Z122" s="118">
        <v>56956.1</v>
      </c>
      <c r="AA122" s="17">
        <f aca="true" t="shared" si="49" ref="AA122:AA127">Z122/V122*100</f>
        <v>109.09249363136624</v>
      </c>
      <c r="AB122" s="43">
        <v>66811.5</v>
      </c>
      <c r="AC122" s="17">
        <f t="shared" si="44"/>
        <v>123.48785757720822</v>
      </c>
      <c r="AD122" s="110">
        <v>64134</v>
      </c>
      <c r="AE122" s="17">
        <f aca="true" t="shared" si="50" ref="AE122:AE127">AD122/Z122*100</f>
        <v>112.60251316364709</v>
      </c>
      <c r="AF122" s="43">
        <v>68835.1</v>
      </c>
      <c r="AG122" s="17">
        <f aca="true" t="shared" si="51" ref="AG122:AG127">AF122/AB122*100</f>
        <v>103.0288198887916</v>
      </c>
      <c r="AH122" s="128">
        <v>67689</v>
      </c>
      <c r="AI122" s="17">
        <f aca="true" t="shared" si="52" ref="AI122:AI127">AH122/AD122*100</f>
        <v>105.54308167274769</v>
      </c>
      <c r="AJ122" s="43">
        <v>70561.1</v>
      </c>
      <c r="AK122" s="17">
        <f t="shared" si="40"/>
        <v>102.5074416976223</v>
      </c>
      <c r="AL122" s="118">
        <v>74002.6</v>
      </c>
      <c r="AM122" s="17">
        <f aca="true" t="shared" si="53" ref="AM122:AM127">AL122/AH122*100</f>
        <v>109.32736485987384</v>
      </c>
      <c r="AN122" s="62">
        <v>46095.71</v>
      </c>
      <c r="AO122" s="62"/>
      <c r="AP122" s="60"/>
      <c r="AQ122" s="62"/>
      <c r="AR122" s="62">
        <v>53643.16</v>
      </c>
      <c r="AS122" s="17">
        <f aca="true" t="shared" si="54" ref="AS122:AS127">AR122/AN122*100</f>
        <v>116.37343258190404</v>
      </c>
    </row>
    <row r="123" spans="1:45" s="11" customFormat="1" ht="19.5" customHeight="1">
      <c r="A123" s="80" t="s">
        <v>197</v>
      </c>
      <c r="B123" s="23" t="s">
        <v>255</v>
      </c>
      <c r="C123" s="66" t="s">
        <v>40</v>
      </c>
      <c r="D123" s="10">
        <v>20475</v>
      </c>
      <c r="E123" s="15" t="e">
        <f>D123/#REF!*100</f>
        <v>#REF!</v>
      </c>
      <c r="F123" s="10">
        <v>21557</v>
      </c>
      <c r="G123" s="17" t="e">
        <f>F123/#REF!*100</f>
        <v>#REF!</v>
      </c>
      <c r="H123" s="39">
        <v>21598</v>
      </c>
      <c r="I123" s="15">
        <f t="shared" si="31"/>
        <v>105.48473748473748</v>
      </c>
      <c r="J123" s="42">
        <v>22990</v>
      </c>
      <c r="K123" s="17">
        <f t="shared" si="45"/>
        <v>106.64749269378856</v>
      </c>
      <c r="L123" s="47">
        <v>26072</v>
      </c>
      <c r="M123" s="62">
        <f t="shared" si="21"/>
        <v>120.7148810075007</v>
      </c>
      <c r="N123" s="91">
        <v>25403</v>
      </c>
      <c r="O123" s="61">
        <f t="shared" si="22"/>
        <v>110.49586776859503</v>
      </c>
      <c r="P123" s="47">
        <v>26248</v>
      </c>
      <c r="Q123" s="62">
        <f t="shared" si="46"/>
        <v>100.6750536974532</v>
      </c>
      <c r="R123" s="90">
        <v>27053</v>
      </c>
      <c r="S123" s="17">
        <f t="shared" si="23"/>
        <v>106.49529583120103</v>
      </c>
      <c r="T123" s="47">
        <v>26461</v>
      </c>
      <c r="U123" s="17">
        <f t="shared" si="24"/>
        <v>100.81149039926851</v>
      </c>
      <c r="V123" s="90">
        <v>27697</v>
      </c>
      <c r="W123" s="17">
        <f t="shared" si="47"/>
        <v>102.38051232765312</v>
      </c>
      <c r="X123" s="47">
        <v>28266</v>
      </c>
      <c r="Y123" s="17">
        <f t="shared" si="48"/>
        <v>106.8213597369714</v>
      </c>
      <c r="Z123" s="118">
        <v>30631</v>
      </c>
      <c r="AA123" s="17">
        <f t="shared" si="49"/>
        <v>110.59320504025708</v>
      </c>
      <c r="AB123" s="47">
        <v>35265</v>
      </c>
      <c r="AC123" s="17">
        <f t="shared" si="44"/>
        <v>124.76119719804713</v>
      </c>
      <c r="AD123" s="116">
        <v>34808</v>
      </c>
      <c r="AE123" s="17">
        <f t="shared" si="50"/>
        <v>113.6365120302961</v>
      </c>
      <c r="AF123" s="47">
        <v>37845</v>
      </c>
      <c r="AG123" s="17">
        <f t="shared" si="51"/>
        <v>107.31603572947681</v>
      </c>
      <c r="AH123" s="128">
        <v>38847</v>
      </c>
      <c r="AI123" s="17">
        <f t="shared" si="52"/>
        <v>111.60365433233738</v>
      </c>
      <c r="AJ123" s="47">
        <v>39485</v>
      </c>
      <c r="AK123" s="17">
        <f t="shared" si="40"/>
        <v>104.33346545118245</v>
      </c>
      <c r="AL123" s="118">
        <v>42998</v>
      </c>
      <c r="AM123" s="17">
        <f t="shared" si="53"/>
        <v>110.68550982057816</v>
      </c>
      <c r="AN123" s="148">
        <v>29372.82</v>
      </c>
      <c r="AO123" s="62"/>
      <c r="AP123" s="60"/>
      <c r="AQ123" s="62"/>
      <c r="AR123" s="148">
        <v>27582.4</v>
      </c>
      <c r="AS123" s="17">
        <f t="shared" si="54"/>
        <v>93.9045008276359</v>
      </c>
    </row>
    <row r="124" spans="1:45" s="11" customFormat="1" ht="19.5" customHeight="1">
      <c r="A124" s="80" t="s">
        <v>198</v>
      </c>
      <c r="B124" s="23" t="s">
        <v>41</v>
      </c>
      <c r="C124" s="66" t="s">
        <v>40</v>
      </c>
      <c r="D124" s="10">
        <v>6300</v>
      </c>
      <c r="E124" s="15" t="e">
        <f>D124/#REF!*100</f>
        <v>#REF!</v>
      </c>
      <c r="F124" s="10">
        <v>7184</v>
      </c>
      <c r="G124" s="17" t="e">
        <f>F124/#REF!*100</f>
        <v>#REF!</v>
      </c>
      <c r="H124" s="39">
        <v>7295</v>
      </c>
      <c r="I124" s="15">
        <f t="shared" si="31"/>
        <v>115.7936507936508</v>
      </c>
      <c r="J124" s="42">
        <v>7561</v>
      </c>
      <c r="K124" s="17">
        <f t="shared" si="45"/>
        <v>105.24777282850779</v>
      </c>
      <c r="L124" s="43">
        <v>9230</v>
      </c>
      <c r="M124" s="62">
        <f t="shared" si="21"/>
        <v>126.525017135024</v>
      </c>
      <c r="N124" s="91">
        <v>8692</v>
      </c>
      <c r="O124" s="61">
        <f t="shared" si="22"/>
        <v>114.95833884406825</v>
      </c>
      <c r="P124" s="47">
        <v>8594</v>
      </c>
      <c r="Q124" s="62">
        <f t="shared" si="46"/>
        <v>93.10942578548213</v>
      </c>
      <c r="R124" s="90">
        <v>7681</v>
      </c>
      <c r="S124" s="17">
        <f t="shared" si="23"/>
        <v>88.36861481822366</v>
      </c>
      <c r="T124" s="47">
        <v>10242</v>
      </c>
      <c r="U124" s="17">
        <f t="shared" si="24"/>
        <v>119.17616942052595</v>
      </c>
      <c r="V124" s="90">
        <v>8057</v>
      </c>
      <c r="W124" s="17">
        <f t="shared" si="47"/>
        <v>104.89519593802889</v>
      </c>
      <c r="X124" s="47">
        <v>10443</v>
      </c>
      <c r="Y124" s="17">
        <f t="shared" si="48"/>
        <v>101.96250732278851</v>
      </c>
      <c r="Z124" s="110">
        <v>8500</v>
      </c>
      <c r="AA124" s="17">
        <f t="shared" si="49"/>
        <v>105.49832443837657</v>
      </c>
      <c r="AB124" s="47">
        <v>10752</v>
      </c>
      <c r="AC124" s="17">
        <f t="shared" si="44"/>
        <v>102.95891985061765</v>
      </c>
      <c r="AD124" s="116">
        <v>8808</v>
      </c>
      <c r="AE124" s="17">
        <f t="shared" si="50"/>
        <v>103.62352941176471</v>
      </c>
      <c r="AF124" s="47">
        <v>8878</v>
      </c>
      <c r="AG124" s="17">
        <f t="shared" si="51"/>
        <v>82.57068452380952</v>
      </c>
      <c r="AH124" s="130">
        <v>8876</v>
      </c>
      <c r="AI124" s="17">
        <f t="shared" si="52"/>
        <v>100.77202543142599</v>
      </c>
      <c r="AJ124" s="47">
        <v>8680</v>
      </c>
      <c r="AK124" s="17">
        <f t="shared" si="40"/>
        <v>97.76976796575806</v>
      </c>
      <c r="AL124" s="110">
        <v>8744</v>
      </c>
      <c r="AM124" s="17">
        <f t="shared" si="53"/>
        <v>98.51284362325372</v>
      </c>
      <c r="AN124" s="148">
        <v>8200.95</v>
      </c>
      <c r="AO124" s="62"/>
      <c r="AP124" s="62"/>
      <c r="AQ124" s="62"/>
      <c r="AR124" s="148">
        <v>9197.07</v>
      </c>
      <c r="AS124" s="17">
        <f t="shared" si="54"/>
        <v>112.14639767344026</v>
      </c>
    </row>
    <row r="125" spans="1:45" s="11" customFormat="1" ht="31.5" customHeight="1">
      <c r="A125" s="80" t="s">
        <v>199</v>
      </c>
      <c r="B125" s="23" t="s">
        <v>48</v>
      </c>
      <c r="C125" s="66" t="s">
        <v>6</v>
      </c>
      <c r="D125" s="10">
        <v>100</v>
      </c>
      <c r="E125" s="10" t="s">
        <v>90</v>
      </c>
      <c r="F125" s="10">
        <v>102.3</v>
      </c>
      <c r="G125" s="17" t="e">
        <f>F125/#REF!*100</f>
        <v>#REF!</v>
      </c>
      <c r="H125" s="39">
        <v>101.5</v>
      </c>
      <c r="I125" s="15">
        <f t="shared" si="31"/>
        <v>101.49999999999999</v>
      </c>
      <c r="J125" s="42">
        <v>103.6</v>
      </c>
      <c r="K125" s="17">
        <f t="shared" si="45"/>
        <v>101.27077223851417</v>
      </c>
      <c r="L125" s="43">
        <v>108.5</v>
      </c>
      <c r="M125" s="62">
        <f t="shared" si="21"/>
        <v>106.89655172413792</v>
      </c>
      <c r="N125" s="90">
        <v>104.8</v>
      </c>
      <c r="O125" s="61">
        <f t="shared" si="22"/>
        <v>101.15830115830116</v>
      </c>
      <c r="P125" s="43">
        <v>93</v>
      </c>
      <c r="Q125" s="62">
        <f t="shared" si="46"/>
        <v>85.71428571428571</v>
      </c>
      <c r="R125" s="90">
        <v>95.7</v>
      </c>
      <c r="S125" s="17">
        <f t="shared" si="23"/>
        <v>91.31679389312978</v>
      </c>
      <c r="T125" s="43">
        <v>100.8</v>
      </c>
      <c r="U125" s="17">
        <f t="shared" si="24"/>
        <v>108.38709677419354</v>
      </c>
      <c r="V125" s="90">
        <v>107.7</v>
      </c>
      <c r="W125" s="17">
        <f t="shared" si="47"/>
        <v>112.53918495297806</v>
      </c>
      <c r="X125" s="43">
        <v>106</v>
      </c>
      <c r="Y125" s="17">
        <f t="shared" si="48"/>
        <v>105.15873015873017</v>
      </c>
      <c r="Z125" s="110">
        <v>102</v>
      </c>
      <c r="AA125" s="17">
        <f t="shared" si="49"/>
        <v>94.70752089136491</v>
      </c>
      <c r="AB125" s="43">
        <v>106.9</v>
      </c>
      <c r="AC125" s="17">
        <f t="shared" si="44"/>
        <v>100.84905660377359</v>
      </c>
      <c r="AD125" s="110">
        <v>105.1</v>
      </c>
      <c r="AE125" s="17">
        <f t="shared" si="50"/>
        <v>103.0392156862745</v>
      </c>
      <c r="AF125" s="43">
        <v>102.3</v>
      </c>
      <c r="AG125" s="17">
        <f t="shared" si="51"/>
        <v>95.69691300280635</v>
      </c>
      <c r="AH125" s="124">
        <v>101.4</v>
      </c>
      <c r="AI125" s="17">
        <f t="shared" si="52"/>
        <v>96.47954329210276</v>
      </c>
      <c r="AJ125" s="43">
        <v>101.1</v>
      </c>
      <c r="AK125" s="17">
        <f>AJ125/AF125*100</f>
        <v>98.82697947214076</v>
      </c>
      <c r="AL125" s="110">
        <v>96.8</v>
      </c>
      <c r="AM125" s="17">
        <f t="shared" si="53"/>
        <v>95.46351084812622</v>
      </c>
      <c r="AN125" s="62"/>
      <c r="AO125" s="62"/>
      <c r="AP125" s="62"/>
      <c r="AQ125" s="62"/>
      <c r="AR125" s="62"/>
      <c r="AS125" s="17" t="e">
        <f t="shared" si="54"/>
        <v>#DIV/0!</v>
      </c>
    </row>
    <row r="126" spans="1:45" s="11" customFormat="1" ht="32.25" customHeight="1">
      <c r="A126" s="80" t="s">
        <v>200</v>
      </c>
      <c r="B126" s="23" t="s">
        <v>42</v>
      </c>
      <c r="C126" s="66" t="s">
        <v>40</v>
      </c>
      <c r="D126" s="10">
        <v>11207</v>
      </c>
      <c r="E126" s="15" t="e">
        <f>D126/#REF!*100</f>
        <v>#REF!</v>
      </c>
      <c r="F126" s="10">
        <v>11991</v>
      </c>
      <c r="G126" s="17" t="e">
        <f>F126/#REF!*100</f>
        <v>#REF!</v>
      </c>
      <c r="H126" s="39">
        <v>12344</v>
      </c>
      <c r="I126" s="15">
        <f t="shared" si="31"/>
        <v>110.14544481127867</v>
      </c>
      <c r="J126" s="42">
        <v>12355</v>
      </c>
      <c r="K126" s="17">
        <f t="shared" si="45"/>
        <v>103.03561004086399</v>
      </c>
      <c r="L126" s="47">
        <v>13402</v>
      </c>
      <c r="M126" s="62">
        <f t="shared" si="21"/>
        <v>108.57096565132858</v>
      </c>
      <c r="N126" s="91">
        <v>13441</v>
      </c>
      <c r="O126" s="61">
        <f t="shared" si="22"/>
        <v>108.789963577499</v>
      </c>
      <c r="P126" s="43">
        <v>14913.1</v>
      </c>
      <c r="Q126" s="62">
        <f t="shared" si="46"/>
        <v>111.27518280853603</v>
      </c>
      <c r="R126" s="90">
        <v>14968.5</v>
      </c>
      <c r="S126" s="17">
        <f t="shared" si="23"/>
        <v>111.36448180938918</v>
      </c>
      <c r="T126" s="43">
        <v>15388</v>
      </c>
      <c r="U126" s="17">
        <f t="shared" si="24"/>
        <v>103.18444857206079</v>
      </c>
      <c r="V126" s="90">
        <v>15446</v>
      </c>
      <c r="W126" s="17">
        <f t="shared" si="47"/>
        <v>103.19003240137623</v>
      </c>
      <c r="X126" s="43">
        <v>15430</v>
      </c>
      <c r="Y126" s="17">
        <f t="shared" si="48"/>
        <v>100.2729399532103</v>
      </c>
      <c r="Z126" s="118">
        <v>16131</v>
      </c>
      <c r="AA126" s="17">
        <f t="shared" si="49"/>
        <v>104.43480512754111</v>
      </c>
      <c r="AB126" s="43">
        <v>16548</v>
      </c>
      <c r="AC126" s="17">
        <f t="shared" si="44"/>
        <v>107.2456254050551</v>
      </c>
      <c r="AD126" s="110">
        <v>16653.8</v>
      </c>
      <c r="AE126" s="17">
        <f t="shared" si="50"/>
        <v>103.24096460231851</v>
      </c>
      <c r="AF126" s="43">
        <v>17589</v>
      </c>
      <c r="AG126" s="17">
        <f t="shared" si="51"/>
        <v>106.29079042784626</v>
      </c>
      <c r="AH126" s="128">
        <v>17637</v>
      </c>
      <c r="AI126" s="17">
        <f t="shared" si="52"/>
        <v>105.90375770094514</v>
      </c>
      <c r="AJ126" s="43">
        <v>18648.55</v>
      </c>
      <c r="AK126" s="17">
        <f>AJ126/AF126*100</f>
        <v>106.02393541417932</v>
      </c>
      <c r="AL126" s="110">
        <v>19673.79</v>
      </c>
      <c r="AM126" s="17">
        <f t="shared" si="53"/>
        <v>111.54839258377277</v>
      </c>
      <c r="AN126" s="62"/>
      <c r="AO126" s="62"/>
      <c r="AP126" s="62"/>
      <c r="AQ126" s="62"/>
      <c r="AR126" s="62"/>
      <c r="AS126" s="17" t="e">
        <f t="shared" si="54"/>
        <v>#DIV/0!</v>
      </c>
    </row>
    <row r="127" spans="1:45" s="11" customFormat="1" ht="33.75" customHeight="1">
      <c r="A127" s="80" t="s">
        <v>201</v>
      </c>
      <c r="B127" s="23" t="s">
        <v>43</v>
      </c>
      <c r="C127" s="66" t="s">
        <v>6</v>
      </c>
      <c r="D127" s="10">
        <v>150</v>
      </c>
      <c r="E127" s="10" t="s">
        <v>90</v>
      </c>
      <c r="F127" s="10">
        <v>145</v>
      </c>
      <c r="G127" s="17" t="e">
        <f>F127/#REF!*100</f>
        <v>#REF!</v>
      </c>
      <c r="H127" s="39">
        <v>154</v>
      </c>
      <c r="I127" s="15">
        <f t="shared" si="31"/>
        <v>102.66666666666666</v>
      </c>
      <c r="J127" s="42">
        <v>150</v>
      </c>
      <c r="K127" s="17">
        <f t="shared" si="45"/>
        <v>103.44827586206897</v>
      </c>
      <c r="L127" s="47">
        <v>157</v>
      </c>
      <c r="M127" s="62">
        <f t="shared" si="21"/>
        <v>101.94805194805194</v>
      </c>
      <c r="N127" s="91">
        <v>149</v>
      </c>
      <c r="O127" s="61">
        <f t="shared" si="22"/>
        <v>99.33333333333333</v>
      </c>
      <c r="P127" s="47">
        <v>148</v>
      </c>
      <c r="Q127" s="62">
        <f t="shared" si="46"/>
        <v>94.26751592356688</v>
      </c>
      <c r="R127" s="90">
        <v>131</v>
      </c>
      <c r="S127" s="17">
        <f t="shared" si="23"/>
        <v>87.91946308724832</v>
      </c>
      <c r="T127" s="47">
        <v>140</v>
      </c>
      <c r="U127" s="17">
        <f t="shared" si="24"/>
        <v>94.5945945945946</v>
      </c>
      <c r="V127" s="90">
        <v>135</v>
      </c>
      <c r="W127" s="17">
        <f t="shared" si="47"/>
        <v>103.05343511450383</v>
      </c>
      <c r="X127" s="47">
        <v>147</v>
      </c>
      <c r="Y127" s="17">
        <f t="shared" si="48"/>
        <v>105</v>
      </c>
      <c r="Z127" s="118">
        <v>145</v>
      </c>
      <c r="AA127" s="17">
        <f t="shared" si="49"/>
        <v>107.40740740740742</v>
      </c>
      <c r="AB127" s="47">
        <v>151</v>
      </c>
      <c r="AC127" s="17">
        <f t="shared" si="44"/>
        <v>102.72108843537416</v>
      </c>
      <c r="AD127" s="116">
        <v>149</v>
      </c>
      <c r="AE127" s="17">
        <f t="shared" si="50"/>
        <v>102.75862068965517</v>
      </c>
      <c r="AF127" s="47">
        <v>149</v>
      </c>
      <c r="AG127" s="17">
        <f t="shared" si="51"/>
        <v>98.67549668874173</v>
      </c>
      <c r="AH127" s="128">
        <v>149</v>
      </c>
      <c r="AI127" s="17">
        <f t="shared" si="52"/>
        <v>100</v>
      </c>
      <c r="AJ127" s="47">
        <v>149</v>
      </c>
      <c r="AK127" s="17">
        <f>AJ127/AF127*100</f>
        <v>100</v>
      </c>
      <c r="AL127" s="118">
        <v>150</v>
      </c>
      <c r="AM127" s="17">
        <f t="shared" si="53"/>
        <v>100.67114093959732</v>
      </c>
      <c r="AN127" s="148"/>
      <c r="AO127" s="62"/>
      <c r="AP127" s="60"/>
      <c r="AQ127" s="62"/>
      <c r="AR127" s="148"/>
      <c r="AS127" s="17" t="e">
        <f t="shared" si="54"/>
        <v>#DIV/0!</v>
      </c>
    </row>
    <row r="128" spans="1:45" s="11" customFormat="1" ht="20.25" customHeight="1">
      <c r="A128" s="80" t="s">
        <v>202</v>
      </c>
      <c r="B128" s="23" t="s">
        <v>256</v>
      </c>
      <c r="C128" s="66" t="s">
        <v>44</v>
      </c>
      <c r="D128" s="10">
        <v>28.9</v>
      </c>
      <c r="E128" s="15" t="e">
        <f>D128/#REF!*100</f>
        <v>#REF!</v>
      </c>
      <c r="F128" s="10">
        <v>65.46</v>
      </c>
      <c r="G128" s="17" t="e">
        <f>F128/#REF!*100</f>
        <v>#REF!</v>
      </c>
      <c r="H128" s="39">
        <v>34.6</v>
      </c>
      <c r="I128" s="15">
        <f t="shared" si="31"/>
        <v>119.72318339100347</v>
      </c>
      <c r="J128" s="38">
        <v>70.248</v>
      </c>
      <c r="K128" s="17">
        <f t="shared" si="45"/>
        <v>107.31439046746105</v>
      </c>
      <c r="L128" s="43">
        <f>L59/L6</f>
        <v>45.352760736196316</v>
      </c>
      <c r="M128" s="62">
        <f t="shared" si="21"/>
        <v>131.07734316819744</v>
      </c>
      <c r="N128" s="89">
        <v>76.14</v>
      </c>
      <c r="O128" s="61">
        <f t="shared" si="22"/>
        <v>108.38742740006833</v>
      </c>
      <c r="P128" s="43">
        <f>P59/P6</f>
        <v>40.1875</v>
      </c>
      <c r="Q128" s="62">
        <f t="shared" si="46"/>
        <v>88.61092323300643</v>
      </c>
      <c r="R128" s="90">
        <v>66.93</v>
      </c>
      <c r="S128" s="17">
        <f t="shared" si="23"/>
        <v>87.90386130811663</v>
      </c>
      <c r="T128" s="43">
        <v>46.96</v>
      </c>
      <c r="U128" s="17">
        <f t="shared" si="24"/>
        <v>116.85225505443235</v>
      </c>
      <c r="V128" s="90">
        <v>74.7</v>
      </c>
      <c r="W128" s="17">
        <f t="shared" si="47"/>
        <v>111.6091438816674</v>
      </c>
      <c r="X128" s="43" t="s">
        <v>265</v>
      </c>
      <c r="Y128" s="17" t="s">
        <v>90</v>
      </c>
      <c r="Z128" s="109" t="s">
        <v>265</v>
      </c>
      <c r="AA128" s="17" t="s">
        <v>90</v>
      </c>
      <c r="AB128" s="106" t="s">
        <v>265</v>
      </c>
      <c r="AC128" s="17" t="s">
        <v>90</v>
      </c>
      <c r="AD128" s="109" t="s">
        <v>265</v>
      </c>
      <c r="AE128" s="17" t="s">
        <v>90</v>
      </c>
      <c r="AF128" s="38" t="s">
        <v>265</v>
      </c>
      <c r="AG128" s="17" t="s">
        <v>90</v>
      </c>
      <c r="AH128" s="109" t="s">
        <v>265</v>
      </c>
      <c r="AI128" s="17" t="s">
        <v>90</v>
      </c>
      <c r="AJ128" s="38" t="s">
        <v>265</v>
      </c>
      <c r="AK128" s="17" t="s">
        <v>90</v>
      </c>
      <c r="AL128" s="109" t="s">
        <v>265</v>
      </c>
      <c r="AM128" s="17" t="s">
        <v>90</v>
      </c>
      <c r="AN128" s="141">
        <f>AN59/AN6</f>
        <v>97.84615384615384</v>
      </c>
      <c r="AO128" s="62" t="s">
        <v>90</v>
      </c>
      <c r="AP128" s="141" t="e">
        <f>AP59/AP6</f>
        <v>#DIV/0!</v>
      </c>
      <c r="AQ128" s="62" t="s">
        <v>90</v>
      </c>
      <c r="AR128" s="141">
        <f>AR59/AR6</f>
        <v>110.35548686244205</v>
      </c>
      <c r="AS128" s="17" t="s">
        <v>90</v>
      </c>
    </row>
    <row r="129" spans="1:45" s="11" customFormat="1" ht="19.5" customHeight="1">
      <c r="A129" s="80" t="s">
        <v>203</v>
      </c>
      <c r="B129" s="23" t="s">
        <v>80</v>
      </c>
      <c r="C129" s="66" t="s">
        <v>44</v>
      </c>
      <c r="D129" s="10">
        <v>5.9</v>
      </c>
      <c r="E129" s="15" t="e">
        <f>D129/#REF!*100</f>
        <v>#REF!</v>
      </c>
      <c r="F129" s="10">
        <v>13.677</v>
      </c>
      <c r="G129" s="17" t="e">
        <f>F129/#REF!*100</f>
        <v>#REF!</v>
      </c>
      <c r="H129" s="39">
        <v>6</v>
      </c>
      <c r="I129" s="15">
        <f t="shared" si="31"/>
        <v>101.69491525423729</v>
      </c>
      <c r="J129" s="42">
        <v>13.426</v>
      </c>
      <c r="K129" s="17">
        <f t="shared" si="45"/>
        <v>98.16480222270965</v>
      </c>
      <c r="L129" s="43">
        <f>L63/L6</f>
        <v>6.512269938650307</v>
      </c>
      <c r="M129" s="62">
        <f t="shared" si="21"/>
        <v>108.53783231083844</v>
      </c>
      <c r="N129" s="92">
        <v>16.068</v>
      </c>
      <c r="O129" s="61">
        <f t="shared" si="22"/>
        <v>119.67823625800686</v>
      </c>
      <c r="P129" s="43">
        <f>P63/P6</f>
        <v>6.534375</v>
      </c>
      <c r="Q129" s="62">
        <f t="shared" si="46"/>
        <v>100.33943711728685</v>
      </c>
      <c r="R129" s="90">
        <v>11.92</v>
      </c>
      <c r="S129" s="17">
        <f t="shared" si="23"/>
        <v>74.18471496141399</v>
      </c>
      <c r="T129" s="43">
        <v>6.9</v>
      </c>
      <c r="U129" s="17">
        <f t="shared" si="24"/>
        <v>105.59540889526544</v>
      </c>
      <c r="V129" s="90">
        <v>15.06</v>
      </c>
      <c r="W129" s="17">
        <f t="shared" si="47"/>
        <v>126.34228187919463</v>
      </c>
      <c r="X129" s="43" t="s">
        <v>265</v>
      </c>
      <c r="Y129" s="17" t="s">
        <v>90</v>
      </c>
      <c r="Z129" s="118" t="s">
        <v>265</v>
      </c>
      <c r="AA129" s="17" t="s">
        <v>90</v>
      </c>
      <c r="AB129" s="107" t="s">
        <v>265</v>
      </c>
      <c r="AC129" s="17" t="s">
        <v>90</v>
      </c>
      <c r="AD129" s="118" t="s">
        <v>265</v>
      </c>
      <c r="AE129" s="17" t="s">
        <v>90</v>
      </c>
      <c r="AF129" s="42" t="s">
        <v>265</v>
      </c>
      <c r="AG129" s="17" t="s">
        <v>90</v>
      </c>
      <c r="AH129" s="118" t="s">
        <v>265</v>
      </c>
      <c r="AI129" s="17" t="s">
        <v>90</v>
      </c>
      <c r="AJ129" s="42" t="s">
        <v>265</v>
      </c>
      <c r="AK129" s="17" t="s">
        <v>90</v>
      </c>
      <c r="AL129" s="118" t="s">
        <v>265</v>
      </c>
      <c r="AM129" s="17" t="s">
        <v>90</v>
      </c>
      <c r="AN129" s="141">
        <f>AN63/AN6</f>
        <v>3.596153846153846</v>
      </c>
      <c r="AO129" s="62" t="s">
        <v>90</v>
      </c>
      <c r="AP129" s="141" t="e">
        <f>AP63/AP6</f>
        <v>#DIV/0!</v>
      </c>
      <c r="AQ129" s="62" t="s">
        <v>90</v>
      </c>
      <c r="AR129" s="141">
        <f>AR63/AR6</f>
        <v>3.971020092735703</v>
      </c>
      <c r="AS129" s="17" t="s">
        <v>90</v>
      </c>
    </row>
    <row r="130" spans="1:45" s="11" customFormat="1" ht="51" customHeight="1">
      <c r="A130" s="80" t="s">
        <v>204</v>
      </c>
      <c r="B130" s="23" t="s">
        <v>81</v>
      </c>
      <c r="C130" s="70" t="s">
        <v>62</v>
      </c>
      <c r="D130" s="10">
        <v>1.214</v>
      </c>
      <c r="E130" s="15" t="e">
        <f>D130/#REF!*100</f>
        <v>#REF!</v>
      </c>
      <c r="F130" s="10">
        <v>1.744</v>
      </c>
      <c r="G130" s="17" t="e">
        <f>F130/#REF!*100</f>
        <v>#REF!</v>
      </c>
      <c r="H130" s="39">
        <v>1.35</v>
      </c>
      <c r="I130" s="15">
        <f t="shared" si="31"/>
        <v>111.20263591433279</v>
      </c>
      <c r="J130" s="42">
        <v>1.808</v>
      </c>
      <c r="K130" s="17">
        <f t="shared" si="45"/>
        <v>103.6697247706422</v>
      </c>
      <c r="L130" s="46">
        <v>0.893</v>
      </c>
      <c r="M130" s="62">
        <f t="shared" si="21"/>
        <v>66.14814814814814</v>
      </c>
      <c r="N130" s="92">
        <v>11.009</v>
      </c>
      <c r="O130" s="61">
        <f t="shared" si="22"/>
        <v>608.9048672566372</v>
      </c>
      <c r="P130" s="46">
        <v>11.009</v>
      </c>
      <c r="Q130" s="62"/>
      <c r="R130" s="92">
        <v>12.292</v>
      </c>
      <c r="S130" s="17">
        <f t="shared" si="23"/>
        <v>111.6541011899355</v>
      </c>
      <c r="T130" s="46">
        <v>12.292</v>
      </c>
      <c r="U130" s="17">
        <f t="shared" si="24"/>
        <v>111.6541011899355</v>
      </c>
      <c r="V130" s="92">
        <v>13.613</v>
      </c>
      <c r="W130" s="17">
        <f t="shared" si="47"/>
        <v>110.74682720468599</v>
      </c>
      <c r="X130" s="47" t="s">
        <v>265</v>
      </c>
      <c r="Y130" s="17" t="s">
        <v>90</v>
      </c>
      <c r="Z130" s="118" t="s">
        <v>265</v>
      </c>
      <c r="AA130" s="17" t="s">
        <v>90</v>
      </c>
      <c r="AB130" s="47" t="s">
        <v>265</v>
      </c>
      <c r="AC130" s="17" t="s">
        <v>90</v>
      </c>
      <c r="AD130" s="116" t="s">
        <v>265</v>
      </c>
      <c r="AE130" s="17" t="s">
        <v>90</v>
      </c>
      <c r="AF130" s="47" t="s">
        <v>265</v>
      </c>
      <c r="AG130" s="17" t="s">
        <v>90</v>
      </c>
      <c r="AH130" s="116" t="s">
        <v>265</v>
      </c>
      <c r="AI130" s="17" t="s">
        <v>90</v>
      </c>
      <c r="AJ130" s="47" t="s">
        <v>265</v>
      </c>
      <c r="AK130" s="17" t="s">
        <v>90</v>
      </c>
      <c r="AL130" s="118" t="s">
        <v>265</v>
      </c>
      <c r="AM130" s="17" t="s">
        <v>90</v>
      </c>
      <c r="AN130" s="148" t="s">
        <v>265</v>
      </c>
      <c r="AO130" s="62" t="s">
        <v>90</v>
      </c>
      <c r="AP130" s="60" t="s">
        <v>265</v>
      </c>
      <c r="AQ130" s="62" t="s">
        <v>90</v>
      </c>
      <c r="AR130" s="148" t="s">
        <v>265</v>
      </c>
      <c r="AS130" s="17" t="s">
        <v>90</v>
      </c>
    </row>
    <row r="131" spans="2:26" ht="17.25" customHeight="1">
      <c r="B131" s="4"/>
      <c r="C131" s="71"/>
      <c r="D131" s="5"/>
      <c r="E131" s="5"/>
      <c r="H131" s="35"/>
      <c r="I131" s="5"/>
      <c r="R131" s="36"/>
      <c r="V131" s="36"/>
      <c r="Z131" s="64"/>
    </row>
    <row r="132" spans="2:26" ht="12.75">
      <c r="B132" s="4"/>
      <c r="C132" s="71"/>
      <c r="D132" s="5"/>
      <c r="E132" s="5"/>
      <c r="H132" s="35"/>
      <c r="I132" s="5"/>
      <c r="R132" s="36"/>
      <c r="V132" s="36"/>
      <c r="Z132" s="64"/>
    </row>
    <row r="133" spans="2:26" ht="15">
      <c r="B133" s="83"/>
      <c r="C133" s="6"/>
      <c r="D133" s="6"/>
      <c r="E133" s="6"/>
      <c r="F133" s="6"/>
      <c r="G133" s="6"/>
      <c r="H133" s="6"/>
      <c r="I133" s="6"/>
      <c r="J133" s="6"/>
      <c r="R133" s="36"/>
      <c r="V133" s="36"/>
      <c r="Z133" s="64"/>
    </row>
    <row r="134" spans="2:26" ht="18">
      <c r="B134" s="84"/>
      <c r="C134" s="6"/>
      <c r="D134" s="6"/>
      <c r="E134" s="6"/>
      <c r="F134" s="6"/>
      <c r="G134" s="6"/>
      <c r="H134" s="6"/>
      <c r="I134" s="6"/>
      <c r="J134" s="6"/>
      <c r="R134" s="36"/>
      <c r="V134" s="36"/>
      <c r="Z134" s="64"/>
    </row>
    <row r="135" spans="2:26" ht="18">
      <c r="B135" s="84"/>
      <c r="C135" s="6"/>
      <c r="D135" s="6"/>
      <c r="E135" s="6"/>
      <c r="F135" s="6"/>
      <c r="G135" s="6"/>
      <c r="H135" s="6"/>
      <c r="I135" s="6"/>
      <c r="J135" s="6"/>
      <c r="R135" s="36"/>
      <c r="V135" s="36"/>
      <c r="Z135" s="64"/>
    </row>
    <row r="136" spans="2:26" ht="12.75">
      <c r="B136" s="3"/>
      <c r="R136" s="36"/>
      <c r="V136" s="36"/>
      <c r="Z136" s="64"/>
    </row>
    <row r="137" spans="2:26" ht="15.75">
      <c r="B137" s="2"/>
      <c r="R137" s="36"/>
      <c r="V137" s="36"/>
      <c r="Z137" s="64"/>
    </row>
    <row r="138" spans="2:26" ht="15.75">
      <c r="B138" s="2"/>
      <c r="R138" s="36"/>
      <c r="V138" s="36"/>
      <c r="Z138" s="64"/>
    </row>
    <row r="139" ht="12.75">
      <c r="C139" s="73"/>
    </row>
    <row r="140" spans="2:3" ht="12.75">
      <c r="B140" s="3"/>
      <c r="C140" s="73"/>
    </row>
    <row r="141" ht="12.75">
      <c r="C141" s="73"/>
    </row>
    <row r="142" ht="12.75">
      <c r="C142" s="73"/>
    </row>
    <row r="143" ht="12.75">
      <c r="C143" s="73"/>
    </row>
    <row r="144" ht="12.75">
      <c r="C144" s="73"/>
    </row>
    <row r="145" ht="12.75">
      <c r="C145" s="73"/>
    </row>
    <row r="146" ht="12.75">
      <c r="C146" s="73"/>
    </row>
    <row r="147" ht="12.75">
      <c r="C147" s="73"/>
    </row>
    <row r="148" ht="12.75">
      <c r="C148" s="73"/>
    </row>
    <row r="149" ht="12.75">
      <c r="C149" s="73"/>
    </row>
    <row r="150" ht="12.75">
      <c r="C150" s="73"/>
    </row>
    <row r="151" ht="12.75">
      <c r="C151" s="73"/>
    </row>
    <row r="152" ht="12.75">
      <c r="C152" s="73"/>
    </row>
    <row r="153" ht="12.75">
      <c r="C153" s="73"/>
    </row>
    <row r="154" ht="12.75">
      <c r="C154" s="73"/>
    </row>
    <row r="155" ht="12.75">
      <c r="C155" s="73"/>
    </row>
    <row r="156" ht="12.75">
      <c r="C156" s="73"/>
    </row>
    <row r="157" ht="12.75">
      <c r="C157" s="73"/>
    </row>
    <row r="158" ht="12.75">
      <c r="C158" s="73"/>
    </row>
    <row r="159" ht="12.75">
      <c r="C159" s="73"/>
    </row>
    <row r="160" ht="12.75">
      <c r="C160" s="73"/>
    </row>
    <row r="161" ht="12.75">
      <c r="C161" s="73"/>
    </row>
    <row r="162" ht="12.75">
      <c r="C162" s="73"/>
    </row>
    <row r="163" ht="12.75">
      <c r="C163" s="73"/>
    </row>
    <row r="164" ht="12.75">
      <c r="C164" s="73"/>
    </row>
    <row r="165" ht="12.75">
      <c r="C165" s="73"/>
    </row>
    <row r="166" ht="12.75">
      <c r="C166" s="73"/>
    </row>
    <row r="167" ht="12.75">
      <c r="C167" s="73"/>
    </row>
    <row r="168" ht="12.75">
      <c r="C168" s="73"/>
    </row>
    <row r="169" ht="12.75">
      <c r="C169" s="73"/>
    </row>
    <row r="170" ht="12.75">
      <c r="C170" s="73"/>
    </row>
    <row r="171" ht="12.75">
      <c r="C171" s="73"/>
    </row>
    <row r="172" ht="12.75">
      <c r="C172" s="73"/>
    </row>
    <row r="173" ht="12.75">
      <c r="C173" s="73"/>
    </row>
    <row r="174" ht="12.75">
      <c r="C174" s="73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3"/>
  <rowBreaks count="4" manualBreakCount="4">
    <brk id="27" max="44" man="1"/>
    <brk id="56" max="45" man="1"/>
    <brk id="84" max="45" man="1"/>
    <brk id="111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2022-09-29T06:07:35Z</cp:lastPrinted>
  <dcterms:created xsi:type="dcterms:W3CDTF">2007-04-10T02:31:52Z</dcterms:created>
  <dcterms:modified xsi:type="dcterms:W3CDTF">2023-03-29T07:07:18Z</dcterms:modified>
  <cp:category/>
  <cp:version/>
  <cp:contentType/>
  <cp:contentStatus/>
</cp:coreProperties>
</file>