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activeTab="0"/>
  </bookViews>
  <sheets>
    <sheet name="рабочая" sheetId="1" r:id="rId1"/>
    <sheet name="Лист1" sheetId="2" r:id="rId2"/>
  </sheets>
  <definedNames>
    <definedName name="Z_2E1D9174_21EC_42D6_ADD2_84CA0F0BCAB9_.wvu.Cols" localSheetId="0" hidden="1">'рабочая'!$B:$H</definedName>
    <definedName name="Z_2E1D9174_21EC_42D6_ADD2_84CA0F0BCAB9_.wvu.PrintTitles" localSheetId="0" hidden="1">'рабочая'!$11:$11</definedName>
    <definedName name="Z_377864F3_3E9F_40AF_8579_494F937B97C0_.wvu.Cols" localSheetId="0" hidden="1">'рабочая'!$B:$H</definedName>
    <definedName name="Z_377864F3_3E9F_40AF_8579_494F937B97C0_.wvu.PrintArea" localSheetId="0" hidden="1">'рабочая'!$A$1:$AH$109</definedName>
    <definedName name="Z_377864F3_3E9F_40AF_8579_494F937B97C0_.wvu.PrintTitles" localSheetId="0" hidden="1">'рабочая'!$11:$11</definedName>
    <definedName name="Z_6FC52A10_CF1F_45D3_84A0_F8B9734A7481_.wvu.Cols" localSheetId="0" hidden="1">'рабочая'!$B:$H</definedName>
    <definedName name="Z_6FC52A10_CF1F_45D3_84A0_F8B9734A7481_.wvu.PrintArea" localSheetId="0" hidden="1">'рабочая'!$A$1:$O$109</definedName>
    <definedName name="Z_6FC52A10_CF1F_45D3_84A0_F8B9734A7481_.wvu.PrintTitles" localSheetId="0" hidden="1">'рабочая'!$11:$11</definedName>
    <definedName name="Z_A29E6294_76AB_42A6_B25E_043B32B7561F_.wvu.Cols" localSheetId="0" hidden="1">'рабочая'!$B:$H</definedName>
    <definedName name="Z_A29E6294_76AB_42A6_B25E_043B32B7561F_.wvu.PrintArea" localSheetId="0" hidden="1">'рабочая'!$A$1:$AA$109</definedName>
    <definedName name="Z_C125D43C_934B_48E3_9A27_E42486BD2E9C_.wvu.Cols" localSheetId="0" hidden="1">'рабочая'!$B:$H,'рабочая'!$AA:$AA</definedName>
    <definedName name="Z_C125D43C_934B_48E3_9A27_E42486BD2E9C_.wvu.PrintArea" localSheetId="0" hidden="1">'рабочая'!$A$1:$AA$109</definedName>
    <definedName name="Z_DF3FC3AA_588A_4A62_AAE9_010A61CE93CE_.wvu.Cols" localSheetId="0" hidden="1">'рабочая'!$B:$H</definedName>
    <definedName name="А1">#REF!</definedName>
    <definedName name="_xlnm.Print_Area" localSheetId="0">'рабочая'!$A$1:$AA$109</definedName>
  </definedNames>
  <calcPr fullCalcOnLoad="1"/>
</workbook>
</file>

<file path=xl/sharedStrings.xml><?xml version="1.0" encoding="utf-8"?>
<sst xmlns="http://schemas.openxmlformats.org/spreadsheetml/2006/main" count="782" uniqueCount="418">
  <si>
    <r>
      <t>P</t>
    </r>
    <r>
      <rPr>
        <sz val="9"/>
        <rFont val="Times New Roman"/>
        <family val="1"/>
      </rPr>
      <t>6</t>
    </r>
    <r>
      <rPr>
        <sz val="12"/>
        <rFont val="Times New Roman"/>
        <family val="1"/>
      </rPr>
      <t xml:space="preserve"> =100* 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ХМАО-Югры;
К - количество писем о представлении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  </r>
  </si>
  <si>
    <t>P5 = ∑ Pi /Р где:
Pi = 100 *  (Di / Ni), где:
i - расходное обязательство;
Di - количество нормативных правовых актов соответсвующих действующему законодальству в i-м расходном обязательстве; 
Ni - общее количество нормативных правовых актов  в i-м расходном обязательстве; 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</si>
  <si>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r>
      <t>Р</t>
    </r>
    <r>
      <rPr>
        <sz val="9"/>
        <rFont val="Times New Roman"/>
        <family val="1"/>
      </rPr>
      <t xml:space="preserve">20 </t>
    </r>
    <r>
      <rPr>
        <sz val="12"/>
        <rFont val="Times New Roman"/>
        <family val="1"/>
      </rPr>
      <t>= 100* (D</t>
    </r>
    <r>
      <rPr>
        <sz val="8"/>
        <rFont val="Times New Roman"/>
        <family val="1"/>
      </rPr>
      <t xml:space="preserve">0 </t>
    </r>
    <r>
      <rPr>
        <sz val="12"/>
        <rFont val="Times New Roman"/>
        <family val="1"/>
      </rPr>
      <t>/ D</t>
    </r>
    <r>
      <rPr>
        <sz val="8"/>
        <rFont val="Times New Roman"/>
        <family val="1"/>
      </rPr>
      <t>1)</t>
    </r>
    <r>
      <rPr>
        <sz val="12"/>
        <rFont val="Times New Roman"/>
        <family val="1"/>
      </rPr>
      <t>, где:
D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- фактический объём доходов, администрируемых ГАБС, без учёта безвозмездных и невыясненных поступлений на конец отчётного периода;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D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планируемый объём доходов, администрируемых ГАБС, без учёта безвозмездных поступлений  в отчётном периоде</t>
    </r>
  </si>
  <si>
    <t>Отсутствие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</si>
  <si>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</si>
  <si>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Доля специалистов экономических и бухгалтерских служб,  имеющих высшее образование, от общего количества специалистов экономических и бухгалтерских служб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</si>
  <si>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департамент финансов </t>
  </si>
  <si>
    <t>Доля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</si>
  <si>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r>
      <t>P</t>
    </r>
    <r>
      <rPr>
        <sz val="9"/>
        <rFont val="Times New Roman"/>
        <family val="1"/>
      </rPr>
      <t>12</t>
    </r>
    <r>
      <rPr>
        <sz val="12"/>
        <rFont val="Times New Roman"/>
        <family val="1"/>
      </rPr>
      <t xml:space="preserve">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</t>
    </r>
    <r>
      <rPr>
        <sz val="9"/>
        <rFont val="Times New Roman"/>
        <family val="1"/>
      </rPr>
      <t>o</t>
    </r>
    <r>
      <rPr>
        <sz val="12"/>
        <rFont val="Times New Roman"/>
        <family val="1"/>
      </rPr>
      <t xml:space="preserve"> - общая сумма бюджетных ассигнований на оказание муниципальных услуг (выполнение работ) физическим и юридическим лицам</t>
    </r>
  </si>
  <si>
    <t>показатель характеризует долю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</si>
  <si>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 xml:space="preserve">ГАБС не осуществляет оказание муниципальных услуг (выполнение работ) физическим и юридическим лицам </t>
  </si>
  <si>
    <t>Наличие выявленных нарушений по исполнению муниципальных заданий, выданных в рамках оказания муниципальных услуг (выполнения работ)</t>
  </si>
  <si>
    <t>Отсутствие выявленных нарушений по исполнению муниципальных заданий, выданных в рамках оказания муниципальных услуг (выполнения работ)</t>
  </si>
  <si>
    <t xml:space="preserve">Проведение ГАБС оценки потребности 
в оказании муниципальных услуг (выполнении работ) </t>
  </si>
  <si>
    <t>Оценки потребности в оказании муниципальных услуг (выполнении работ) проводится ГАБС</t>
  </si>
  <si>
    <t xml:space="preserve">Оценки потребности в оказании муниципальных услуг (выполнении работ) ГАБС не проводится </t>
  </si>
  <si>
    <t>показатель характеризует наличие/отсутствие результатов оценки потребности в оказании муниципальных услугах (выполнении работ) оказываемых юридическим и физическим лицам в соотвествии с муниципальным правовым актом</t>
  </si>
  <si>
    <t>показатель характеризует качество выполнения муниципальных заданий, выданных в рамках оказания муниципальных услуг (выполнения работ)</t>
  </si>
  <si>
    <t>Доля исполненных ГАБС исполнительных документов в общем объёме предъявленных к взысканию исполнительных документов</t>
  </si>
  <si>
    <t>показатель характеризует долю исполненных ГАБС исполнительных документов в общем объёме предъявленных к взысканию исполнительных документов</t>
  </si>
  <si>
    <r>
      <t>Р</t>
    </r>
    <r>
      <rPr>
        <sz val="9"/>
        <rFont val="Times New Roman"/>
        <family val="1"/>
      </rPr>
      <t>13</t>
    </r>
    <r>
      <rPr>
        <sz val="12"/>
        <rFont val="Times New Roman"/>
        <family val="1"/>
      </rPr>
      <t xml:space="preserve"> = 100 - (100 * (S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S)), где:
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объём внесённых положительных изменений в сводную бюджетную роспись и бюджетную роспись ГАБС  за исключением изменений в части субвенций, субсидий, иных межбюджетных трансфертов, резервного фонда Администрации города, иным образом зарезервированных средств, а также изменений утверждённых решением Думы города о бюджете;
S - объём бюджетных ассигнований по ГАБС с учётом изменений утверждённых решением Думы города о бюджете</t>
    </r>
  </si>
  <si>
    <r>
      <t>P</t>
    </r>
    <r>
      <rPr>
        <sz val="9"/>
        <rFont val="Times New Roman"/>
        <family val="1"/>
      </rPr>
      <t>15</t>
    </r>
    <r>
      <rPr>
        <sz val="12"/>
        <rFont val="Times New Roman"/>
        <family val="1"/>
      </rPr>
      <t xml:space="preserve">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бюджетных росписей, представленных ГАБС в департамент финансов с соблюдением сроков в отчётном периоде;
Р - количество бюджетных росписей, представленных ГАБС в департамент финансов в отчётном периоде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</si>
  <si>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=100*(Е – Еср) / Еср, где:
Е – объём кассовых расходов в IV квартале отчётного периода без учёта субвенций, субсидий и иных межбюджетных трансфертов из бюджета автономного округа, резервного фонда Администрации города, муниципальных гарантий;
Еср – средний объём кассовых расходов за I-III квартал отчётного периода без учёта субвенций, субсидий и иных межбюджетных трансфертов из бюджета автономного округа,резервного фонда Администрации города, муниципальных гарантий.
Еср = (R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>+ R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 xml:space="preserve"> + R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) / 3, где:
R1, R2, R3 - объём кассовых расходов за I, II, III квартал соответственно
</t>
    </r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</si>
  <si>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департамент финансов </t>
  </si>
  <si>
    <r>
      <t>P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</si>
  <si>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</si>
  <si>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&lt; 48</t>
    </r>
  </si>
  <si>
    <r>
      <t>48 ≤ 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≤ 100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</si>
  <si>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&gt; 100</t>
    </r>
  </si>
  <si>
    <r>
      <t>95 ≤ Р</t>
    </r>
    <r>
      <rPr>
        <sz val="9"/>
        <rFont val="Times New Roman"/>
        <family val="1"/>
      </rPr>
      <t>20</t>
    </r>
    <r>
      <rPr>
        <sz val="12"/>
        <rFont val="Times New Roman"/>
        <family val="1"/>
      </rPr>
      <t xml:space="preserve"> ≤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>105</t>
    </r>
  </si>
  <si>
    <r>
      <t>85 &lt; P</t>
    </r>
    <r>
      <rPr>
        <sz val="9"/>
        <rFont val="Times New Roman"/>
        <family val="1"/>
      </rPr>
      <t>20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&lt; 95</t>
    </r>
  </si>
  <si>
    <r>
      <t>105 &lt; Р</t>
    </r>
    <r>
      <rPr>
        <sz val="9"/>
        <rFont val="Times New Roman"/>
        <family val="1"/>
      </rPr>
      <t xml:space="preserve">20 </t>
    </r>
    <r>
      <rPr>
        <sz val="12"/>
        <rFont val="Times New Roman"/>
        <family val="1"/>
      </rPr>
      <t>≤ 115</t>
    </r>
  </si>
  <si>
    <r>
      <t>P</t>
    </r>
    <r>
      <rPr>
        <sz val="9"/>
        <rFont val="Times New Roman"/>
        <family val="1"/>
      </rPr>
      <t>20</t>
    </r>
    <r>
      <rPr>
        <sz val="12"/>
        <rFont val="Times New Roman"/>
        <family val="1"/>
      </rPr>
      <t xml:space="preserve"> &gt; 115</t>
    </r>
  </si>
  <si>
    <r>
      <t>P</t>
    </r>
    <r>
      <rPr>
        <sz val="9"/>
        <rFont val="Times New Roman"/>
        <family val="1"/>
      </rPr>
      <t>31</t>
    </r>
    <r>
      <rPr>
        <sz val="12"/>
        <rFont val="Times New Roman"/>
        <family val="1"/>
      </rPr>
      <t xml:space="preserve"> = 100 - 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, где:
N</t>
    </r>
    <r>
      <rPr>
        <sz val="10"/>
        <rFont val="Times New Roman"/>
        <family val="1"/>
      </rPr>
      <t xml:space="preserve">1 </t>
    </r>
    <r>
      <rPr>
        <sz val="12"/>
        <rFont val="Times New Roman"/>
        <family val="1"/>
      </rPr>
      <t>- наличие нарушений, в части несоблюдения нормативных, правовых и законодательных актов;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- наличие нарушений, в части нецелевого использования бюджетных средств;
N</t>
    </r>
    <r>
      <rPr>
        <sz val="10"/>
        <rFont val="Times New Roman"/>
        <family val="1"/>
      </rPr>
      <t>3</t>
    </r>
    <r>
      <rPr>
        <sz val="12"/>
        <rFont val="Times New Roman"/>
        <family val="1"/>
      </rPr>
      <t xml:space="preserve"> - наличине нарушений, в части необоснованного использования денежных средств;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- наличие нарушений, в части неэффективного использования бюджетных средств</t>
    </r>
  </si>
  <si>
    <t>Р32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</si>
  <si>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контрольно-ревизионным управлением;
V - общий объём направленных предписаний для принятия мер по устранению выявленных нарушений контрольно-ревизионным управлением</t>
  </si>
  <si>
    <r>
      <t>Р</t>
    </r>
    <r>
      <rPr>
        <sz val="9"/>
        <rFont val="Times New Roman"/>
        <family val="1"/>
      </rPr>
      <t>36</t>
    </r>
  </si>
  <si>
    <r>
      <t>Р</t>
    </r>
    <r>
      <rPr>
        <sz val="9"/>
        <rFont val="Times New Roman"/>
        <family val="1"/>
      </rPr>
      <t>37</t>
    </r>
  </si>
  <si>
    <t>Распоряжение Администрации города Сургута "Об утверждении сроков составления проекта бюджета городского округа город Сургут на очередной финансовый год и плановый период";
Письмо департамента финансов "О предварительных предельных объемах бюджетных ассигнований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</si>
  <si>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Приказ департамента финансов Администрации города "О Порядке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бюджета)";
Письма ГАБС "О представлении бюджетной росписи на очередной, текущий финансовый год, плановый период"</t>
  </si>
  <si>
    <t>Доля исполненных бюджетных ассигнований без учёта межбюджетных трансфертов из бюджета автономного округа</t>
  </si>
  <si>
    <t xml:space="preserve">Процент исполнения доходов, администрируемых ГАБС 
</t>
  </si>
  <si>
    <r>
      <t>P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</si>
  <si>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95</t>
    </r>
  </si>
  <si>
    <r>
      <t>(1 - ( (95 - Р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>) / 95) * 100</t>
    </r>
  </si>
  <si>
    <r>
      <t>Р29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= 100* (Р1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 Р</t>
    </r>
    <r>
      <rPr>
        <sz val="8"/>
        <rFont val="Times New Roman"/>
        <family val="1"/>
      </rPr>
      <t>)</t>
    </r>
    <r>
      <rPr>
        <sz val="12"/>
        <rFont val="Times New Roman"/>
        <family val="1"/>
      </rPr>
      <t>, где:
Р1- кассовое исполнение  на конец отчётного периода по остаткам межбюджетных трансфертов, сложившихся на начало финансового года;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Р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плановый объём остатков межбюджетных трансфертов, сложившихся на начало финансового года.</t>
    </r>
  </si>
  <si>
    <t>Оценка качества планирования расходов бюджета</t>
  </si>
  <si>
    <r>
      <t>Р</t>
    </r>
    <r>
      <rPr>
        <sz val="9"/>
        <rFont val="Times New Roman"/>
        <family val="1"/>
      </rPr>
      <t>36</t>
    </r>
    <r>
      <rPr>
        <sz val="12"/>
        <rFont val="Times New Roman"/>
        <family val="1"/>
      </rPr>
      <t xml:space="preserve"> = 100 * ( n / N), где: 
n -  объём исполненных ГАБС исполнительных документов;
N - общий объём предъявленных ко взысканию исполнительных документов</t>
    </r>
  </si>
  <si>
    <r>
      <t>Р</t>
    </r>
    <r>
      <rPr>
        <sz val="9"/>
        <rFont val="Times New Roman"/>
        <family val="1"/>
      </rPr>
      <t>37</t>
    </r>
    <r>
      <rPr>
        <sz val="12"/>
        <rFont val="Times New Roman"/>
        <family val="1"/>
      </rPr>
      <t xml:space="preserve">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  </r>
  </si>
  <si>
    <r>
      <t>Р</t>
    </r>
    <r>
      <rPr>
        <sz val="9"/>
        <rFont val="Times New Roman"/>
        <family val="1"/>
      </rPr>
      <t>38</t>
    </r>
  </si>
  <si>
    <r>
      <t>Р</t>
    </r>
    <r>
      <rPr>
        <sz val="9"/>
        <rFont val="Times New Roman"/>
        <family val="1"/>
      </rPr>
      <t>38</t>
    </r>
    <r>
      <rPr>
        <sz val="12"/>
        <rFont val="Times New Roman"/>
        <family val="1"/>
      </rPr>
      <t xml:space="preserve">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  </r>
  </si>
  <si>
    <r>
      <t>P</t>
    </r>
    <r>
      <rPr>
        <sz val="9"/>
        <rFont val="Times New Roman"/>
        <family val="1"/>
      </rPr>
      <t>22</t>
    </r>
    <r>
      <rPr>
        <sz val="12"/>
        <rFont val="Times New Roman"/>
        <family val="1"/>
      </rPr>
      <t xml:space="preserve">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департамент финансов </t>
    </r>
  </si>
  <si>
    <r>
      <t>P</t>
    </r>
    <r>
      <rPr>
        <sz val="9"/>
        <rFont val="Times New Roman"/>
        <family val="1"/>
      </rPr>
      <t xml:space="preserve">23 </t>
    </r>
    <r>
      <rPr>
        <sz val="12"/>
        <rFont val="Times New Roman"/>
        <family val="1"/>
      </rPr>
      <t>= 100 * (N / n), где:
N - количество выполненных показателей результатов достижения цели/деятельности по оказанию муниципальных услуг (выполнению работ) долгосрочных/ведомственных целевых программ;
n - общее количество утвержденных показателей долгосрочных/ведомственных целевых программ</t>
    </r>
  </si>
  <si>
    <r>
      <t>Р</t>
    </r>
    <r>
      <rPr>
        <sz val="9"/>
        <rFont val="Times New Roman"/>
        <family val="1"/>
      </rPr>
      <t xml:space="preserve">25 </t>
    </r>
    <r>
      <rPr>
        <sz val="12"/>
        <rFont val="Times New Roman"/>
        <family val="1"/>
      </rPr>
      <t>= 100 * (n / N), где:
n - объём дебиторской задолженности по доходам на конец отчётного периода; 
N - общий объём доходов в отчётном периоде</t>
    </r>
  </si>
  <si>
    <r>
      <t>Р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= 100 * (n / N), где: 
n - объём дебиторской задолженности по расходам на конец отчётного периода;
N - общий объём расходов в отчётном периоде.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</si>
  <si>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= 100 * (n / N), где: 
n - объём кредиторской задолженности по расходам на конец отчётного периода; 
N -  общий объём расходов в отчётном периоде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</si>
  <si>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= 0</t>
    </r>
  </si>
  <si>
    <r>
      <t>0 &lt; 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≤ 0,5</t>
    </r>
  </si>
  <si>
    <r>
      <t>0,5 &lt; 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≤ 5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</si>
  <si>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&gt; 5</t>
    </r>
  </si>
  <si>
    <t>Соблюдение сроков представления ГАБС фрагмента реестра расходных обязательств в департамент финансов в целях подготовки реестра расходных обязательств городского
округа города Сургута и направления его в Департамент финансов              ХМАО-Югры</t>
  </si>
  <si>
    <r>
      <t>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= 100 * (E  / (b - s)), где:
b – объём бюджетных ассигнований ГАБС на конец отчётного периода согласно сводной бюджетной росписи бюджета города;
s - объём бюджетных ассигнований ГАБС за счёт субвенций, субсидий и иных межбюджетных трансфертов из бюджета автономного округа, резервного фонда Администрации города, на предоставление муниципальных гарантий;
Е - кассовое исполнение расходов ГАБС без учёта субвенций, субсидий и иных межбюджетных трансфертов из бюджета автономного округа на конец отчётного периода</t>
    </r>
  </si>
  <si>
    <r>
      <t>Р</t>
    </r>
    <r>
      <rPr>
        <sz val="9"/>
        <rFont val="Times New Roman"/>
        <family val="1"/>
      </rPr>
      <t>34</t>
    </r>
  </si>
  <si>
    <r>
      <t>Р</t>
    </r>
    <r>
      <rPr>
        <sz val="9"/>
        <rFont val="Times New Roman"/>
        <family val="1"/>
      </rPr>
      <t>35</t>
    </r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</si>
  <si>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доля бюджетных ассигнований на реализацию долгосрочных и ведомственных целевых программ, в общем объёме бюджетных ассигнований в отчётном периоде; 
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-  доля бюджетных ассигнований на реализацию долгосрочных и ведомственных целевых программ, в общем объёме бюджетных ассигнований в периоде предшествующем отчётному</t>
    </r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</si>
  <si>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департамент финансов. Целевым ориентиром для ГАБС является минимальное количество обращений.</t>
  </si>
  <si>
    <r>
      <t>P</t>
    </r>
    <r>
      <rPr>
        <sz val="9"/>
        <rFont val="Times New Roman"/>
        <family val="1"/>
      </rPr>
      <t>10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проектов долгосрочных и ведомственных целевых программ, получивших в отчётном периоде в департаменте по экономической политике положительное заключение при первичной экспертизе; 
N -   количество проектов долгосрочных и ведомственных целевых программ, представленных на первичную экспертизу в отчётном периоде в департамент по экономической политике</t>
    </r>
  </si>
  <si>
    <r>
      <t>1 - ( (95 - 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) / 95) * 100</t>
    </r>
  </si>
  <si>
    <r>
      <t>100 - (Р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- 48)</t>
    </r>
  </si>
  <si>
    <r>
      <t>5 &lt; 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&lt; 10</t>
    </r>
  </si>
  <si>
    <r>
      <t>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≤ 5</t>
    </r>
  </si>
  <si>
    <r>
      <t>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≥ 10</t>
    </r>
  </si>
  <si>
    <r>
      <t>5 &lt;  P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&lt; 10</t>
    </r>
  </si>
  <si>
    <r>
      <t>Р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≤ 5</t>
    </r>
  </si>
  <si>
    <r>
      <t>P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≥ 10</t>
    </r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</si>
  <si>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течении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</si>
  <si>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Сводная информация ГАБС по форме согласно приложению 3 к порядку проведения мониторинга качества финансового менеджмента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</si>
  <si>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 осуществляемого ГАБС </t>
  </si>
  <si>
    <t>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</si>
  <si>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Сургута"Об утверждении муниципального задания на оказание муниципальных услуг (выполнение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</si>
  <si>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 "Об утверждении реестра муниципальных услуг городского округа город Сургут";
Постановление Администрации города Сургута "Об утверждении порядка проведения оценки потребности в оказании муниципальных услуг (выполнении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</si>
  <si>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Приложение №2 "Основные виды нарушений по структурным подразделениям Администрации города и их подведомственных учреждений за соответствующий год"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</si>
  <si>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Приложение №3 "Сведения о принятых мерах по результатам ревизий (проверок) по структурным подразделениям Администрации города за отчётныё период"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</si>
  <si>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</si>
  <si>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 расчете показателя за год</t>
  </si>
  <si>
    <t>показатель характеризует использование остатков межбюджетных трансфертов, сложившихся на начало финансового года</t>
  </si>
  <si>
    <t>Процент  исполнения остатков межбюджетных трансфертов, сложившихся на начало финансового года и имеющих целевое назначение.</t>
  </si>
  <si>
    <t xml:space="preserve"> год</t>
  </si>
  <si>
    <t>Письма ГАБС "О внесении изменении в сводную бюджетную роспись, бюджетные росписи ГАБС"</t>
  </si>
  <si>
    <t xml:space="preserve">Автоматизированная система планирования и исполнения бюджета на основе программного обеспечения "Автоматизированный центр контроля"
</t>
  </si>
  <si>
    <t>Доля устранённых нарушений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</si>
  <si>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</si>
  <si>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№
 п/п.</t>
  </si>
  <si>
    <t>Приказ департамента финансов Администрации города Сургута "Об утверждении Порядка и Методики планирования бюджетных ассигнований городского округа город Сургут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</si>
  <si>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</si>
  <si>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</si>
  <si>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Доля утвержденных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</t>
  </si>
  <si>
    <t>Постановление Администрации города Сургута "Об утверждении реестра муниципальных услуг городского округа город Сургут";
Постановления Администрации города Сургута "Об утверждении стандартов качества (административных регламентов) муниципальных услуг (работ)"</t>
  </si>
  <si>
    <r>
      <t>P</t>
    </r>
    <r>
      <rPr>
        <sz val="9"/>
        <rFont val="Times New Roman"/>
        <family val="1"/>
      </rPr>
      <t xml:space="preserve">11 </t>
    </r>
    <r>
      <rPr>
        <sz val="12"/>
        <rFont val="Times New Roman"/>
        <family val="1"/>
      </rPr>
      <t>=  100 * (Sk / Y), где:
Sk - количество утверждённых стандартов качества (административных регламентов) муниципальных услуг (работ);
Y - количество муниципальных услуг (работ), включённых в установленном порядке в реестр муниципальных услуг (работ)</t>
    </r>
  </si>
  <si>
    <t xml:space="preserve">показатель характеризует долю утверждённых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
</t>
  </si>
  <si>
    <t>Отчеты об исполнении муниципальных заданий учреждений, в отношении которых ГАБС исполняет функции куратора</t>
  </si>
  <si>
    <t>P24 = 100 * (1-N /n), где
N - количество муниципальных заданий учреждений, в отношении которых ГАБС исполняет функции куратора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</si>
  <si>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показатель характеризует качество и полноту исполнения муниципального задания, т.е. качество оказания муниципальной услуги (работы), отраженной в данном муниципальном задании</t>
  </si>
  <si>
    <t>Автоматизированная система планирования и исполнения бюджета на основе программного обеспечения "Автоматизированный центр контроля";
Учёт отказов в регистрации бюджетных обязательств на бумажном носителе;
Приказ департамента финансов Администрации города "Об утверждении порядка исполнения бюджета городского округа город Сургут по расходам "</t>
  </si>
  <si>
    <t xml:space="preserve">Приказ департамента финансов Администрации города "Об утверждении порядка ведения, учёта и осуществления хранения документов департаментом финансов Администрации города по исполнению судебных актов, предусматривающих обращение взыскания на средства муниципального образования по денежным обязательствам муниципальных бюджетных учреждений" </t>
  </si>
  <si>
    <t>В структуре ГАБС отсутствуют экономическая и бухгалтерская службы</t>
  </si>
  <si>
    <t>показатель характеризует уровень образования специалистов экономических и бухгалтерских служб</t>
  </si>
  <si>
    <t>Уровень укомплектованности кадрами экономических и бухгалтерских служб</t>
  </si>
  <si>
    <t>показатель характеризует уровень укомплектованности кадрами экономических и бухгалтерских служб</t>
  </si>
  <si>
    <t>Отсутствие выявленных в ходе инвентаризации недостач и хищений денежных средств и материальных ценностей</t>
  </si>
  <si>
    <t>Наличие выявленных в ходе инвентаризации недостач и хищений денежных средств и материальных ценностей</t>
  </si>
  <si>
    <t>показатель характеризует своевременность представления фрагмента реестра расходных обязательств в департамент финансов</t>
  </si>
  <si>
    <t>Источники информации, используемые для расчёта, оценки показателя</t>
  </si>
  <si>
    <t>Код показателя</t>
  </si>
  <si>
    <t>год</t>
  </si>
  <si>
    <r>
      <t>Р</t>
    </r>
    <r>
      <rPr>
        <sz val="9"/>
        <rFont val="Times New Roman"/>
        <family val="1"/>
      </rPr>
      <t>3</t>
    </r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</si>
  <si>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</si>
  <si>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показатель характеризует своевременность представления ОБАС  в департамент финансов</t>
  </si>
  <si>
    <r>
      <t>Р</t>
    </r>
    <r>
      <rPr>
        <sz val="9"/>
        <rFont val="Times New Roman"/>
        <family val="1"/>
      </rPr>
      <t>4</t>
    </r>
  </si>
  <si>
    <r>
      <t>Р</t>
    </r>
    <r>
      <rPr>
        <sz val="9"/>
        <rFont val="Times New Roman"/>
        <family val="1"/>
      </rPr>
      <t>6</t>
    </r>
  </si>
  <si>
    <r>
      <t>Р</t>
    </r>
    <r>
      <rPr>
        <sz val="9"/>
        <rFont val="Times New Roman"/>
        <family val="1"/>
      </rPr>
      <t>7</t>
    </r>
  </si>
  <si>
    <t>полугодие, год</t>
  </si>
  <si>
    <r>
      <t>Р</t>
    </r>
    <r>
      <rPr>
        <sz val="9"/>
        <rFont val="Times New Roman"/>
        <family val="1"/>
      </rPr>
      <t>9</t>
    </r>
  </si>
  <si>
    <t>Справочно-правовая система "Гарант";
Письмо ГАБС "О представлении фрагмента реестра расходных обязательств"</t>
  </si>
  <si>
    <t>Изменение доли бюджетных ассигнований на реализацию долгосрочных и  ведомственных целевых программ в общем объёме бюджетных ассигнований</t>
  </si>
  <si>
    <t>Решение Думы города Сургута "О бюджете городского округа город Сургут на очередной финансовый год и плановый период";
Автоматизированная система планирования и исполнения бюджета на основе программного обеспечения "Автоматизированный центр контроля"</t>
  </si>
  <si>
    <t>показатель характеризует увеличение/уменьшение доли бюджетных ассигнований на реализацию долгосрочных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</si>
  <si>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r>
      <t>Р</t>
    </r>
    <r>
      <rPr>
        <sz val="9"/>
        <rFont val="Times New Roman"/>
        <family val="1"/>
      </rPr>
      <t>11</t>
    </r>
  </si>
  <si>
    <r>
      <t>Р</t>
    </r>
    <r>
      <rPr>
        <sz val="9"/>
        <rFont val="Times New Roman"/>
        <family val="1"/>
      </rPr>
      <t>15</t>
    </r>
  </si>
  <si>
    <t xml:space="preserve">показатель характеризует полноту, соответствие/несоответствие представленных в департамент финансов документов, входящих в состав ОБАС </t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</si>
  <si>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&gt; 100</t>
    </r>
  </si>
  <si>
    <r>
      <t>P</t>
    </r>
    <r>
      <rPr>
        <sz val="9"/>
        <rFont val="Times New Roman"/>
        <family val="1"/>
      </rPr>
      <t xml:space="preserve">9 </t>
    </r>
    <r>
      <rPr>
        <sz val="12"/>
        <rFont val="Times New Roman"/>
        <family val="1"/>
      </rPr>
      <t>= 100</t>
    </r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</si>
  <si>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&lt; 100</t>
    </r>
  </si>
  <si>
    <t>Бюджетные ассигнования на реализацию долгосрочных и ведомственных целевых программ в общем объёме расходов отсутствуют</t>
  </si>
  <si>
    <t>Муниципальные услуги (работы) включённые в установленном порядке в реестр муниципальных услуг (работ) отсутствуют</t>
  </si>
  <si>
    <t>Соблюдение сроков представления утверждённой бюджетной росписи в департамент финансов</t>
  </si>
  <si>
    <t>показатель характеризует своевременность представления утвержденной бюджетной росписи в департамент финансов</t>
  </si>
  <si>
    <r>
      <t>Р</t>
    </r>
    <r>
      <rPr>
        <sz val="9"/>
        <rFont val="Times New Roman"/>
        <family val="1"/>
      </rPr>
      <t>18</t>
    </r>
  </si>
  <si>
    <r>
      <t>Р</t>
    </r>
    <r>
      <rPr>
        <sz val="9"/>
        <rFont val="Times New Roman"/>
        <family val="1"/>
      </rPr>
      <t>20</t>
    </r>
  </si>
  <si>
    <t>Автоматизированная система планирования и исполнения бюджета на основе программного обеспечения "Автоматизированный центр контроля"</t>
  </si>
  <si>
    <r>
      <t>Р</t>
    </r>
    <r>
      <rPr>
        <sz val="9"/>
        <rFont val="Times New Roman"/>
        <family val="1"/>
      </rPr>
      <t>23</t>
    </r>
  </si>
  <si>
    <t>Оценка результатов исполнения бюджета</t>
  </si>
  <si>
    <r>
      <t>Р</t>
    </r>
    <r>
      <rPr>
        <sz val="9"/>
        <rFont val="Times New Roman"/>
        <family val="1"/>
      </rPr>
      <t>25</t>
    </r>
  </si>
  <si>
    <r>
      <t>Р</t>
    </r>
    <r>
      <rPr>
        <sz val="9"/>
        <rFont val="Times New Roman"/>
        <family val="1"/>
      </rPr>
      <t>26</t>
    </r>
  </si>
  <si>
    <t>Доля дебиторской задолженности по доходам в общем объёме доходов</t>
  </si>
  <si>
    <r>
      <t>Р</t>
    </r>
    <r>
      <rPr>
        <sz val="9"/>
        <rFont val="Times New Roman"/>
        <family val="1"/>
      </rPr>
      <t>27</t>
    </r>
  </si>
  <si>
    <t>Доля кредиторской задолженности по расходам в общем объёме расходов</t>
  </si>
  <si>
    <r>
      <t>Р</t>
    </r>
    <r>
      <rPr>
        <sz val="9"/>
        <rFont val="Times New Roman"/>
        <family val="1"/>
      </rPr>
      <t>31</t>
    </r>
  </si>
  <si>
    <t>Наличие нарушений, выявленных контрольно-ревизионным управлением в ходе проверок</t>
  </si>
  <si>
    <t xml:space="preserve">показатель характеризует качество ведомственного финансового контроля ГАБС в части регистрации бюджетных обязательств 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</si>
  <si>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</si>
  <si>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 xml:space="preserve">показатель характеризует актуальность нормативно-правовой базы фрагмента реестра расходных обязательств </t>
  </si>
  <si>
    <t>Форма по ОКУД 0503128 "Отчёт о принятых бюджетных обязательствах"</t>
  </si>
  <si>
    <t>Форма по ОКУД 0503164 "Сведения об исполнения бюджета";
Автоматизированная система планирования и исполнения бюджета на основе программного обеспечения "Автоматизированный центр контроля"</t>
  </si>
  <si>
    <t>Форма по ОКУД 0503127 "Отчёт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бюджета";
Форма по ОКУД 0503169 "Сведения по дебиторской и кредиторской задолженности"</t>
  </si>
  <si>
    <t>Форма по ОКУД 0503176 "Сведения о недостачах и хищениях денежных средств и материальных ценностей"</t>
  </si>
  <si>
    <t>1.1.</t>
  </si>
  <si>
    <t>Соблюдение сроков представления в департамент по экономической политике информации, необходимой для разработки прогноза социально-экономического развития города</t>
  </si>
  <si>
    <r>
      <t>Р</t>
    </r>
    <r>
      <rPr>
        <sz val="9"/>
        <rFont val="Times New Roman"/>
        <family val="1"/>
      </rPr>
      <t>1</t>
    </r>
  </si>
  <si>
    <t>Постановление Администрации города Сургута "Об утверждении порядка разработки прогноза социально-экономического развития муниципального образования городской округ город Сургут";
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</si>
  <si>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дней отклонения даты представления ГАБС информации, необходимой для разработки прогноза социально-экономического развития города, от установленной даты представления информации</t>
    </r>
  </si>
  <si>
    <t xml:space="preserve">показатель характеризует своевременность представления в департамент по экономической политике информации, необходимой для разработки прогноза социально-экономического развития города </t>
  </si>
  <si>
    <r>
      <t>Р</t>
    </r>
    <r>
      <rPr>
        <sz val="9"/>
        <rFont val="Times New Roman"/>
        <family val="1"/>
      </rPr>
      <t xml:space="preserve">1 </t>
    </r>
    <r>
      <rPr>
        <sz val="12"/>
        <rFont val="Times New Roman"/>
        <family val="1"/>
      </rPr>
      <t>= 0</t>
    </r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</si>
  <si>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≥ 1</t>
    </r>
  </si>
  <si>
    <t>Представление информации ГАБС не требуется</t>
  </si>
  <si>
    <t>1.2.</t>
  </si>
  <si>
    <t>Достоверность и полнота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</si>
  <si>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r>
      <t>Р</t>
    </r>
    <r>
      <rPr>
        <sz val="9"/>
        <rFont val="Times New Roman"/>
        <family val="1"/>
      </rPr>
      <t>2</t>
    </r>
  </si>
  <si>
    <t>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</si>
  <si>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Достоверность и полнота представленной информации</t>
  </si>
  <si>
    <t>показатель характеризует достоверность и полноту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</si>
  <si>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Недостоверность и (или) неполное представление информации</t>
  </si>
  <si>
    <r>
      <t>Р7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расходных обязательств  c полным отражением всех применяемых кодов  расходов бюджетной классификации по расходным обязательствам в фрагменте реестра расходных обязательств ГАБС;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
</t>
    </r>
  </si>
  <si>
    <t>D1=0</t>
  </si>
  <si>
    <r>
      <t>P</t>
    </r>
    <r>
      <rPr>
        <sz val="9"/>
        <rFont val="Times New Roman"/>
        <family val="1"/>
      </rPr>
      <t>20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≤ 85</t>
    </r>
  </si>
  <si>
    <t>Результативность исполнения муниципальных заданий на оказание (исполнение) муниципальных услуг муниципальными учреждениями</t>
  </si>
  <si>
    <t>Р24</t>
  </si>
  <si>
    <t>Р28</t>
  </si>
  <si>
    <r>
      <t>P28= 100-(100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обращений, направленных соответствующим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бюджете;
Р - общее количество обращений, направленных всеми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бюджете.</t>
    </r>
  </si>
  <si>
    <t>Р29</t>
  </si>
  <si>
    <r>
      <t>Р29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= 100* (Р1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 Р</t>
    </r>
    <r>
      <rPr>
        <sz val="8"/>
        <rFont val="Times New Roman"/>
        <family val="1"/>
      </rPr>
      <t>)</t>
    </r>
    <r>
      <rPr>
        <sz val="12"/>
        <rFont val="Times New Roman"/>
        <family val="1"/>
      </rPr>
      <t>, где:
Р1- кассовое исполнение на конец отчётного периода по остаткам межбюджетных трансфертов, сложившихся на начало финансового года;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Р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плановый объём остатков межбюджетных трансфертов, сложившихся на начало финансового года.</t>
    </r>
  </si>
  <si>
    <t>показатель характеризует наличие/отсутствие выявленных в ходе инвентаризации недостач и хищений денежных средств и материальных ценностей</t>
  </si>
  <si>
    <t>Отчётный период</t>
  </si>
  <si>
    <t>Наименование показателя</t>
  </si>
  <si>
    <t>Расчёт показателя и параметры его оценки</t>
  </si>
  <si>
    <r>
      <t>N</t>
    </r>
    <r>
      <rPr>
        <sz val="10"/>
        <rFont val="Times New Roman"/>
        <family val="1"/>
      </rPr>
      <t>1</t>
    </r>
    <r>
      <rPr>
        <sz val="12"/>
        <rFont val="Times New Roman"/>
        <family val="1"/>
      </rPr>
      <t xml:space="preserve"> = 20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= 40
N</t>
    </r>
    <r>
      <rPr>
        <sz val="10"/>
        <rFont val="Times New Roman"/>
        <family val="1"/>
      </rPr>
      <t xml:space="preserve">3 </t>
    </r>
    <r>
      <rPr>
        <sz val="12"/>
        <rFont val="Times New Roman"/>
        <family val="1"/>
      </rPr>
      <t>= 20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= 20
</t>
    </r>
  </si>
  <si>
    <t>Оценка исполнения судебных актов</t>
  </si>
  <si>
    <t>показатель характеризует исполнение бюджетных ассигнований без учёта субвенций, субсидий и иных межбюджетных трансфертов из бюджета автономного округа на конец отчётного периода</t>
  </si>
  <si>
    <t>показатель характеризует качество планирования, и исполнение доходов администрируемых ГАБС</t>
  </si>
  <si>
    <t xml:space="preserve">показатель характеризует наличие/отсутствие значительного объёма дебиторской задолженности по доходам
</t>
  </si>
  <si>
    <t>Соблюдение сроков формирования и представления в департамент финансов отчётности об исполнении бюджета</t>
  </si>
  <si>
    <t>Несоблюдение сроков формирования и представления в департамент финансов отчётности об исполнении бюджета</t>
  </si>
  <si>
    <t>показатель характеризует своевременность формирования и представления в департамент финансов отчётности об исполнении бюджета</t>
  </si>
  <si>
    <t>4.</t>
  </si>
  <si>
    <t>показатель характеризует наличие/отсутствие значительного объёма дебиторской задолженности по расходам</t>
  </si>
  <si>
    <t>1.</t>
  </si>
  <si>
    <t>5.</t>
  </si>
  <si>
    <t>Проверка контрольно-ревизионным управлением не проводилась</t>
  </si>
  <si>
    <t xml:space="preserve">показатель характеризует наличие/отсутствие нарушений выявленных контрольно-ревизионным управлением в ходе проверок </t>
  </si>
  <si>
    <t>6.</t>
  </si>
  <si>
    <t>показатель не оценивается</t>
  </si>
  <si>
    <t>отсутствие в фрагменте реестра расходных обязательств нормативных документов утративших силу</t>
  </si>
  <si>
    <t>наличие в фрагменте реестра расходных обязательств нормативных документов утративших силу</t>
  </si>
  <si>
    <t>1.9.</t>
  </si>
  <si>
    <t>1.12.</t>
  </si>
  <si>
    <t>1.13.</t>
  </si>
  <si>
    <t>1.10.</t>
  </si>
  <si>
    <t>1.11.</t>
  </si>
  <si>
    <t>Оценка показателя
в баллах</t>
  </si>
  <si>
    <t>2.1.</t>
  </si>
  <si>
    <t>2.2.</t>
  </si>
  <si>
    <t>2.3.</t>
  </si>
  <si>
    <t>2.4.</t>
  </si>
  <si>
    <t>2.5.</t>
  </si>
  <si>
    <t>2.6.</t>
  </si>
  <si>
    <t>2.8.</t>
  </si>
  <si>
    <t>2.9.</t>
  </si>
  <si>
    <t>в соответствии с рассчитанным значением</t>
  </si>
  <si>
    <t>Комментарий</t>
  </si>
  <si>
    <t>1.3.</t>
  </si>
  <si>
    <t>1.4.</t>
  </si>
  <si>
    <t>1.5.</t>
  </si>
  <si>
    <t>1.6.</t>
  </si>
  <si>
    <t>1.7.</t>
  </si>
  <si>
    <t>Равномерность расходов</t>
  </si>
  <si>
    <t>1.8.</t>
  </si>
  <si>
    <t>3.</t>
  </si>
  <si>
    <t>3.1.</t>
  </si>
  <si>
    <t>4.1.</t>
  </si>
  <si>
    <t>4.2.</t>
  </si>
  <si>
    <t>4.3.</t>
  </si>
  <si>
    <t>4.4.</t>
  </si>
  <si>
    <t>5.1.</t>
  </si>
  <si>
    <t>5.2.</t>
  </si>
  <si>
    <t>6.1.</t>
  </si>
  <si>
    <t>Доля проектов долгосрочных и ведомственных целевых программ, получивших в департаменте по экономической политике положительное заключение при первичной экспертизе от общего количества проектов долгосрочных и ведомственных целевых программ</t>
  </si>
  <si>
    <r>
      <t>Р</t>
    </r>
    <r>
      <rPr>
        <sz val="9"/>
        <rFont val="Times New Roman"/>
        <family val="1"/>
      </rPr>
      <t>10</t>
    </r>
  </si>
  <si>
    <t>показатель характеризует качество подготовки ГАБС проектов долгосрочных и ведомственных целевых программ</t>
  </si>
  <si>
    <t>Обходные листы с отражением сроков представления и принятия отчётности ГАБС</t>
  </si>
  <si>
    <t>Доля исполненных бюджетных ассигнований без учёта субвенций, субсидий и иных межбюджетных трансфертов из бюджета автономного округа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</si>
  <si>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</si>
  <si>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ГАБС не формирует долгосрочные и ведомственные целевые программы</t>
  </si>
  <si>
    <r>
      <t>Р</t>
    </r>
    <r>
      <rPr>
        <sz val="9"/>
        <rFont val="Times New Roman"/>
        <family val="1"/>
      </rPr>
      <t>13</t>
    </r>
  </si>
  <si>
    <r>
      <t>Р</t>
    </r>
    <r>
      <rPr>
        <sz val="9"/>
        <rFont val="Times New Roman"/>
        <family val="1"/>
      </rPr>
      <t>14</t>
    </r>
  </si>
  <si>
    <r>
      <t>Р</t>
    </r>
    <r>
      <rPr>
        <sz val="9"/>
        <rFont val="Times New Roman"/>
        <family val="1"/>
      </rPr>
      <t>17</t>
    </r>
  </si>
  <si>
    <r>
      <t>Р</t>
    </r>
    <r>
      <rPr>
        <sz val="9"/>
        <rFont val="Times New Roman"/>
        <family val="1"/>
      </rPr>
      <t>22</t>
    </r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</si>
  <si>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</si>
  <si>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r>
      <t>Р</t>
    </r>
    <r>
      <rPr>
        <sz val="9"/>
        <rFont val="Times New Roman"/>
        <family val="1"/>
      </rPr>
      <t>30</t>
    </r>
  </si>
  <si>
    <r>
      <t>Р</t>
    </r>
    <r>
      <rPr>
        <sz val="9"/>
        <rFont val="Times New Roman"/>
        <family val="1"/>
      </rPr>
      <t>33</t>
    </r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</si>
  <si>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</si>
  <si>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 xml:space="preserve">показатель характеризует полноту отражения всех применяемых кодов  расходов бюджетной классификации по расходным обязательствам в фрагменте реестра расходных обязательств ГАБС (в отчетном, текущем, очередном, плановом финансовых годах) 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</si>
  <si>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</si>
  <si>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Наличие/отсутствие в фрагментах реестра расходных обязательств нормативных документов утративших силу, представленных ГАБС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</si>
  <si>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Доля дебиторской задолженности по расходам в общем объёме расходов</t>
  </si>
  <si>
    <t>Оценка организации контроля</t>
  </si>
  <si>
    <t>Оценка кадрового потенциала экономических и бухгалтерских служб</t>
  </si>
  <si>
    <r>
      <t>Р</t>
    </r>
    <r>
      <rPr>
        <sz val="9"/>
        <rFont val="Times New Roman"/>
        <family val="1"/>
      </rPr>
      <t>12</t>
    </r>
  </si>
  <si>
    <t xml:space="preserve">Качество планирования расходов </t>
  </si>
  <si>
    <t>показатель характеризует качество планирования расходов. Целевым ориентиром для ГАБС является минимальный объём вносимых изменений в сводную бюджетную роспись и бюджетную роспись ГАБС</t>
  </si>
  <si>
    <t>Отсутствуют исполнительные документы, подлежащие исполнению</t>
  </si>
  <si>
    <t>2.10.</t>
  </si>
  <si>
    <t>2.11.</t>
  </si>
  <si>
    <t>2.12.</t>
  </si>
  <si>
    <r>
      <t>(1 - ( (95 - 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) / 95) * 100</t>
    </r>
  </si>
  <si>
    <t>ГАБС не исполняет функции куратора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</si>
  <si>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течение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</si>
  <si>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Наличие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</si>
  <si>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</si>
  <si>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сответсвие действующему законодательству реквизитов нормативных правовых актов, отраженных в  фрагментах реестров расходных обязательств ГАБС</t>
  </si>
  <si>
    <r>
      <t>Р</t>
    </r>
    <r>
      <rPr>
        <sz val="9"/>
        <rFont val="Times New Roman"/>
        <family val="1"/>
      </rPr>
      <t>8-1</t>
    </r>
  </si>
  <si>
    <r>
      <t>Р</t>
    </r>
    <r>
      <rPr>
        <sz val="9"/>
        <rFont val="Times New Roman"/>
        <family val="1"/>
      </rPr>
      <t>8-2</t>
    </r>
  </si>
  <si>
    <r>
      <t>P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 = 100 * (К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в департамент финансов ОБАС в срок, установленный  письмами  департамента финансов о доведении и уточнении предельных объемов бюджетных ассигнований;
К - количество писем о доведении и уточнении предельных объемов бюджетных ассигнований, направленных ГАБС департаментом финансов</t>
    </r>
  </si>
  <si>
    <r>
      <t>P</t>
    </r>
    <r>
      <rPr>
        <sz val="9"/>
        <rFont val="Times New Roman"/>
        <family val="1"/>
      </rPr>
      <t>4</t>
    </r>
    <r>
      <rPr>
        <sz val="12"/>
        <rFont val="Times New Roman"/>
        <family val="1"/>
      </rPr>
      <t xml:space="preserve"> = 100 * ( 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документов, входящих в  состав ОБАС предварительных и уточненных предельных объемов бюджетных ассигнований, представленных ГАБС в соответствии с утверждёнными формами;
К - количество документов, входящих в  состав ОБАС предварительных и уточненных предельных объемов бюджетных ассигнований, которые должны быть представлены ГАБС в соответствии с утверждённой Методикой планирования бюджетных ассигнований.
</t>
    </r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</si>
  <si>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</si>
  <si>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комитет по  финансам</t>
  </si>
  <si>
    <t>Соблюдение сроков представления ГАБС фрагмента реестра расходных обязательств в комитет по финансам в целях подготовки реестра расходных обязательств муниципального образования Кондинский район
и направления его в Департамент финансов ХМАО-Югры</t>
  </si>
  <si>
    <t>P6 =100* К1 / К, где:
К1 - количество своевременно представленных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ХМАО-Югры;
К - количество писем о представлении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</si>
  <si>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показатель характеризует своевременность представления фрагмента реестра расходных обязательств в комитет по финансам</t>
  </si>
  <si>
    <t>Постановление Главы Кондинского района "О порядке ведения реестра расходных обязательств муниципального образования Кондинский район";
Письмо комитета по финансам "О представлении фрагмента реестра расходных обязательств";
Письмо ГАБС "О представлении фрагмента реестра расходных обязательств"</t>
  </si>
  <si>
    <t xml:space="preserve">Решение Думы Кондинского района "О бюджете муниципального образования Кондинский район на очередной финансовый год и плановый период";
</t>
  </si>
  <si>
    <t>Соблюдение сроков представления утверждённой бюджетной росписи в комитет по финансам</t>
  </si>
  <si>
    <r>
      <t>P</t>
    </r>
    <r>
      <rPr>
        <sz val="9"/>
        <rFont val="Times New Roman"/>
        <family val="1"/>
      </rPr>
      <t>15</t>
    </r>
    <r>
      <rPr>
        <sz val="12"/>
        <rFont val="Times New Roman"/>
        <family val="1"/>
      </rPr>
      <t xml:space="preserve">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бюджетных росписей, представленных ГАБС в комитет по финансам с соблюдением сроков в отчётном периоде;
Р - количество бюджетных росписей, представленных ГАБС в комитет по финансам в отчётном периоде</t>
    </r>
  </si>
  <si>
    <t>показатель характеризует своевременность представления утвержденной бюджетной росписи в комитет по финансам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</si>
  <si>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комитет финансов 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</si>
  <si>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комитет финансов. Целевым ориентиром для ГАБС является минимальное количество обращений.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</si>
  <si>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Контрольно-счетной палатой района;
V - общий объём направленных предписаний для принятия мер по устранению выявленных нарушений  Контрольно-счетной палатой района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</si>
  <si>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Контрольно-счетной палатой района по результатам ревизий (проверок)</t>
  </si>
  <si>
    <t>Программный продукт АС "Бюджет"</t>
  </si>
  <si>
    <t>Оценка управления активами</t>
  </si>
  <si>
    <t>7.</t>
  </si>
  <si>
    <t>7.1.</t>
  </si>
  <si>
    <t>7.2.</t>
  </si>
  <si>
    <t>Динамика объема материальных запасов</t>
  </si>
  <si>
    <t>Форма по ОКУД 0503130 "Баланс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</t>
  </si>
  <si>
    <r>
      <t>Р</t>
    </r>
    <r>
      <rPr>
        <sz val="9"/>
        <rFont val="Times New Roman"/>
        <family val="1"/>
      </rPr>
      <t>38</t>
    </r>
    <r>
      <rPr>
        <sz val="12"/>
        <rFont val="Times New Roman"/>
        <family val="1"/>
      </rPr>
      <t xml:space="preserve">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  </r>
  </si>
  <si>
    <r>
      <t>Р</t>
    </r>
    <r>
      <rPr>
        <sz val="9"/>
        <rFont val="Times New Roman"/>
        <family val="1"/>
      </rPr>
      <t>39</t>
    </r>
    <r>
      <rPr>
        <sz val="12"/>
        <rFont val="Times New Roman"/>
        <family val="1"/>
      </rPr>
      <t xml:space="preserve">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  </r>
  </si>
  <si>
    <r>
      <t>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>&lt; 5 %</t>
    </r>
    <r>
      <rPr>
        <sz val="8"/>
        <rFont val="Times New Roman"/>
        <family val="1"/>
      </rPr>
      <t xml:space="preserve"> </t>
    </r>
  </si>
  <si>
    <r>
      <t>5 % &lt;=Р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 xml:space="preserve">&lt;= 10 % </t>
    </r>
  </si>
  <si>
    <r>
      <t>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 xml:space="preserve">&gt;10 % </t>
    </r>
  </si>
  <si>
    <t>показатель характеризует уровень управления активами</t>
  </si>
  <si>
    <t>Проверка Контрольно-счетной палатой района, ГАБС не проводилась</t>
  </si>
  <si>
    <t>Программный продукт АС "Бюджет";
Приказ комитета по финансам и налоговой политике администрации Кондинского района "О порядке учета бюджетных обязательств получателей средств бюджета муниципального образования Кондинский район комитетом по финансам"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</si>
  <si>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
комитетом по финансам и налоговой политике администрации Кондинского района исполнительных документов, 
предусматривающих обращение взыскания 
на средства бюджетных учреждений, 
и документов, связанных с их исполнением"
</t>
  </si>
  <si>
    <t xml:space="preserve">Программный продукт АС "Бюджет"
</t>
  </si>
  <si>
    <t xml:space="preserve">
Программный продукт АС "Бюджет"</t>
  </si>
  <si>
    <t>показатель характеризует своевременность представления ОБАС  в комитет по  финансам</t>
  </si>
  <si>
    <t>Приказ комитета по финансам  "Об утверждении  Методических рекомендаций  планирования бюджетных ассигнований бюджета муниципального образования Кондинский район на очередной год и на плановый период" 
Письма ГАБС "О представлении обоснований бюджетных ассигнований на очередной финансовый год и плановый период"</t>
  </si>
  <si>
    <t>Р5</t>
  </si>
  <si>
    <t>Р6</t>
  </si>
  <si>
    <r>
      <t>Р7</t>
    </r>
    <r>
      <rPr>
        <sz val="9"/>
        <rFont val="Times New Roman"/>
        <family val="1"/>
      </rPr>
      <t>-2</t>
    </r>
  </si>
  <si>
    <t>Р8</t>
  </si>
  <si>
    <t>Р9</t>
  </si>
  <si>
    <t>2.7.</t>
  </si>
  <si>
    <r>
      <t>Р</t>
    </r>
    <r>
      <rPr>
        <sz val="9"/>
        <rFont val="Times New Roman"/>
        <family val="1"/>
      </rPr>
      <t>24</t>
    </r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</si>
  <si>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комитет по финансам </t>
  </si>
  <si>
    <r>
      <t>P</t>
    </r>
    <r>
      <rPr>
        <sz val="9"/>
        <rFont val="Times New Roman"/>
        <family val="1"/>
      </rPr>
      <t>22</t>
    </r>
    <r>
      <rPr>
        <sz val="12"/>
        <rFont val="Times New Roman"/>
        <family val="1"/>
      </rPr>
      <t xml:space="preserve">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комитет по финансам </t>
    </r>
  </si>
  <si>
    <t>Соблюдение сроков формирования и представления в комитет по  финансам отчётности об исполнении бюджета</t>
  </si>
  <si>
    <t>Соблюдение сроков формирования и представления в комитета по финансам отчётности об исполнении бюджета</t>
  </si>
  <si>
    <t>Несоблюдение сроков формирования и представления в комитет по финансам отчётности об исполнении бюджета</t>
  </si>
  <si>
    <t>показатель характеризует своевременность формирования и представления в комитет по финансам отчётности об исполнении бюджета</t>
  </si>
  <si>
    <t>Р21</t>
  </si>
  <si>
    <t>Р25</t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</si>
  <si>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дней отклонения даты представления ГАБС информации, необходимой для разработки прогноза социально-экономического развития района, от установленной даты представления информации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</si>
  <si>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=100*(Е – Еср) / Еср, где:
Е – объём кассовых расходов в IV квартале отчётного периода без учёта  межбюджетных трансфертов из бюджета автономного округа, резервного фонда администрации муниципального образования Кондинский район, иным образом зарезервированных средств в соответствии с решением Думы района о бюджете;
Еср – средний объём кассовых расходов за I-III квартал отчётного периода без учёта межбюджетных трансфертов из бюджета автономного округа, резервного фонда администрации района, иным образом зарезервированных средств в соответствии с решением Думы района о бюджете.
Еср = (R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>+ R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 xml:space="preserve"> + R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>) / 3, где:
R1, R2, R3 - объём кассовых расходов за I, II, III квартал соответственно</t>
    </r>
  </si>
  <si>
    <r>
      <t>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= 100 * (E  / (b - s)), где:
b – объём бюджетных ассигнований ГАБС на конец отчётного периода согласно сводной бюджетной росписи бюджета района;
s - объём бюджетных ассигнований ГАБС за счёт  межбюджетных трансфертов из бюджета автономного округа, резервного фонда муниципального образования Кондинский район, иным образом зарезервированных средств в соответствии с решением Думы района о бюджете;
Е - кассовое исполнение расходов ГАБС без учёта  межбюджетных трансфертов из бюджета автономного округа на конец отчётного периода</t>
    </r>
  </si>
  <si>
    <t xml:space="preserve">Постановление администрации Кондинского района "Об утверждении реестра муниципальных услуг";
</t>
  </si>
  <si>
    <t>Постановление администрации Кондинского района "Об утверждении реестра муниципальных услуг";
Постановление администрации Кондинского района "Об утверждении порядка проведения оценки потребности в оказании муниципальных услуг (выполнении работ)";
Сводная информация комитета по экономической политики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</si>
  <si>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r>
      <t>P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 = 100 * (К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в комитет по финансам ОБАС в срок, установленный  письмами  комитета по финансам о доведении и уточнении  бюджетных ассигнований на очередной финансовый год и плановый период;
К - количество писем о доведении и уточнении предельных объемов бюджетных ассигнований, направленных ГАБС комитетом по финансам</t>
    </r>
  </si>
  <si>
    <t>1.14.</t>
  </si>
  <si>
    <t>Р7-1</t>
  </si>
  <si>
    <r>
      <t>Р</t>
    </r>
    <r>
      <rPr>
        <sz val="9"/>
        <rFont val="Times New Roman"/>
        <family val="1"/>
      </rPr>
      <t>19</t>
    </r>
  </si>
  <si>
    <t>Р20</t>
  </si>
  <si>
    <t>Р22</t>
  </si>
  <si>
    <t>Р23</t>
  </si>
  <si>
    <r>
      <t>Р</t>
    </r>
    <r>
      <rPr>
        <sz val="9"/>
        <rFont val="Times New Roman"/>
        <family val="1"/>
      </rPr>
      <t>28</t>
    </r>
  </si>
  <si>
    <t>Р30</t>
  </si>
  <si>
    <t>Р31</t>
  </si>
  <si>
    <t>Р33</t>
  </si>
  <si>
    <r>
      <t>Р</t>
    </r>
    <r>
      <rPr>
        <sz val="10"/>
        <rFont val="Times New Roman"/>
        <family val="1"/>
      </rPr>
      <t>38</t>
    </r>
  </si>
  <si>
    <r>
      <t>Р</t>
    </r>
    <r>
      <rPr>
        <sz val="9"/>
        <rFont val="Times New Roman"/>
        <family val="1"/>
      </rPr>
      <t>39</t>
    </r>
  </si>
  <si>
    <t>Р40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</si>
  <si>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</si>
  <si>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Главы Кондинского района "О порядке ведения реестра расходных обязательств муниципального образования Кондинский район";
Письмо Департамента финансов ХМАО-Югры "О представлении фрагмента реестра расходных обязательств";
Письмо ГАБС "О представлении фрагмента реестра расходных обязательств"</t>
  </si>
  <si>
    <t>P7 = ∑ Pi /K, где:
Pi = 100 * (Ri / Di), где:
i - фрагмент реестра расходных обязательств, представленный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
K- количество  фрагментов реестра расходных обязательств,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 
Pi - коэффициент соответствия отражения применяемых кодов расходов бюджетной классификации по расходным обязательствам в i-м  фрагменте реестра расходных обязательств ГАБС;
Ri - количество расходных обязательств  c полным отражением всех применяемых кодов раздела и подраздела функциональной структуры классификации расходов бюджета по расходным обязательствам в  i-м фрагменте реестра расходных обязательств ГАБС;
Di - количество расходных обязательств, которые представлены ГАБС в составе   i-го фрагмента реестра расходных обязательств.</t>
  </si>
  <si>
    <t>Наличие/отсутствие в фрагментах реестра расходных обязательств нормативных документов утративших силу,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ХМАО-Югры</t>
  </si>
  <si>
    <t>Отсутствие в фрагменте реестра расходных обязательств нормативных документов, утративших силу</t>
  </si>
  <si>
    <t>Наличие в фрагменте реестра расходных обязательств нормативных документов, утративших силу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</si>
  <si>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</si>
  <si>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 xml:space="preserve">P8-2 = ∑ Pi /Р где:
Pi = 100 *  (Di / Ni), где:
i - расходное обязательство;
Pi - коэффициент соответствия действующему законодательству реквизитов нормативных правовых актов в i-м расходном обязательстве,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 ХМАО-Югры;
Di - количество нормативных правовых актов, соответствующих действующему законодательству в i-м расходном обязательстве в фрагментах реестров расходных обязательств, представленных ГРБС в отчетном периоде; 
Ni - общее количество нормативных правовых актов  в i-м расходном обязательстве  в фрагментах реестров расходных обязательств, представленных ГРБС в отчетном периоде; 
Р - количество расходных обязательств, которые представлены ГАБС в составе фрагментов реестра расходных обязательств в целях подготовки реестра расходных обязательств муниципального образования Кондинский район и направления его в Департамент финансов ХМАО-Югры.
</t>
  </si>
  <si>
    <t>Муниципальные услуги (работы), включённые в установленном порядке в реестр муниципальных услуг (работ), отсутствуют</t>
  </si>
  <si>
    <t>Доля утвержденных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</t>
  </si>
  <si>
    <r>
      <t>P</t>
    </r>
    <r>
      <rPr>
        <sz val="9"/>
        <rFont val="Times New Roman"/>
        <family val="1"/>
      </rPr>
      <t xml:space="preserve">11 </t>
    </r>
    <r>
      <rPr>
        <sz val="12"/>
        <rFont val="Times New Roman"/>
        <family val="1"/>
      </rPr>
      <t>=  100 * (Sk / Y), где:
Sk - количество утверждённых административных регламентов муниципальных услуг (работ);
Y - количество муниципальных услуг (работ), включённых в установленном порядке в реестр муниципальных услуг</t>
    </r>
  </si>
  <si>
    <t xml:space="preserve">показатель характеризует долю утверждённых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
</t>
  </si>
  <si>
    <t>2.</t>
  </si>
  <si>
    <r>
      <t>P28= 100-(100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обращений, направленных соответствующим ГАБС в комитет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о бюджете;
Р - общее количество обращений, направленных всеми ГАБС в комитет финансов,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 о бюджете.</t>
    </r>
  </si>
  <si>
    <t>Процент  исполнения остатков межбюджетных трансфертов, сложившихся на начало финансового года, и имеющих целевое назначение.</t>
  </si>
  <si>
    <t>Приложение №2 "Основные виды нарушений по структурным подразделениям администрации Кондинского района и их подведомственных учреждений за соответствующий год" к Отчёту о работе Контрольно-счетной палаты  Кондинского района за отчётный период;
Сводная информация Контрольно-счетной палаты,  главных администраторов бюджетных средств по форме согласно приложению 5 к порядку проведения мониторинга качества финансового менеджмента, осуществляемого ГАБС</t>
  </si>
  <si>
    <t>Доля устранённых нарушений в общем объёме направленных предписаний для принятия мер по устранению выявленных нарушений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 по результатам ревизий (проверок)</t>
  </si>
  <si>
    <t>Приложение №3 "Сведения о принятых мерах по результатам ревизий (проверок) по структурным подразделениям администрации Кондинского района за отчётные период" к Отчёту о работе контрольно-счетной палаты  Кондинского района за отчётный период;
Сводная информация Контрольно-счетной палаты Кондинского района, главных администраторов бюджетных средств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</si>
  <si>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Контрольно-счетной палатой Кондинского района по форме согласно приложению 5 к порядку проведения мониторинга качества финансового менеджмента, осуществляемого ГАБС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</si>
  <si>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</si>
  <si>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Отсутствие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</si>
  <si>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</si>
  <si>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бюджета, о возмещении ущерба в результате незаконных действий или бездействий ГАБС и (или) его должностных лиц</t>
  </si>
  <si>
    <t>Сводная информация ГАБС по форме согласно приложению 3 к порядку проведения мониторинга качества финансового менеджмента,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</si>
  <si>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менеджмента, осуществляемого ГАБС </t>
  </si>
  <si>
    <t xml:space="preserve">показатель характеризует полноту (наличие/отсутствие), соответствие/несоответствие утвержденным формам обоснований бюджетных ассигнований на очередной финансовый год и плановый период, представленных в комитет по  финансам документов, входящих в состав ОБАС </t>
  </si>
  <si>
    <t xml:space="preserve">показатель характеризует полноту отражения всех применяемых кодов  раздела и подраздела функциональной структуры классификации расходов бюджета по расходным обязательствам в фрагменте реестра расходных обязательств ГАБС (в отчетном, текущем, очередном, плановом финансовых годах) </t>
  </si>
  <si>
    <t>показатель характеризует соответствие  действующему законодательству реквизитов нормативных правовых актов, отраженных в  фрагментах реестров расходных обязательств ГАБС</t>
  </si>
  <si>
    <t>Постановление администрации Кондинского района "Об утверждении 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(выполнении работ) и нормативных затрат на содержание имущества муниципальных учреждений";
Сводная информация комитета по экономической политики муниципального образования Кондинский район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</si>
  <si>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наличие/отсутствие результатов оценки потребности в оказании муниципальных услугах (выполнении работ), оказываемых юридическим и физическим лицам в соответствии с муниципальным правовым актом</t>
  </si>
  <si>
    <t>Приказ комитета по финансам и налоговой политике администрации Кондинского района "Об утверждении Порядка составления и ведения сводной бюджетной росписи бюджета района и бюджетных росписей главных распорядителей средств бюджета района (главных администраторов источников финансирования дефицита бюджета района)";
Письма ГАБС "О представлении бюджетной росписи на очередной, текущий финансовый год, плановый период"</t>
  </si>
  <si>
    <t>P24 = 100 * (1-N /n), где
N - количество муниципальных заданий учреждений, в отношении которых ГАБС исполняет функции куратора,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</si>
  <si>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r>
      <t>P</t>
    </r>
    <r>
      <rPr>
        <sz val="9"/>
        <rFont val="Times New Roman"/>
        <family val="1"/>
      </rPr>
      <t>31</t>
    </r>
    <r>
      <rPr>
        <sz val="12"/>
        <rFont val="Times New Roman"/>
        <family val="1"/>
      </rPr>
      <t xml:space="preserve"> = 100 - 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, где:
N</t>
    </r>
    <r>
      <rPr>
        <sz val="10"/>
        <rFont val="Times New Roman"/>
        <family val="1"/>
      </rPr>
      <t xml:space="preserve">1 </t>
    </r>
    <r>
      <rPr>
        <sz val="12"/>
        <rFont val="Times New Roman"/>
        <family val="1"/>
      </rPr>
      <t>- наличие нарушений, в части несоблюдения нормативных, правовых и законодательных актов;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- наличие нарушений, в части нецелевого использования бюджетных средств;
N</t>
    </r>
    <r>
      <rPr>
        <sz val="10"/>
        <rFont val="Times New Roman"/>
        <family val="1"/>
      </rPr>
      <t>3</t>
    </r>
    <r>
      <rPr>
        <sz val="12"/>
        <rFont val="Times New Roman"/>
        <family val="1"/>
      </rPr>
      <t xml:space="preserve"> - наличие нарушений, в части необоснованного использования денежных средств;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- наличие нарушений, в части неэффективного использования бюджетных средств</t>
    </r>
  </si>
  <si>
    <t>Проверка Контрольно-счетной палатой Кондинского района, ГАБС не проводилась</t>
  </si>
  <si>
    <r>
      <t>Р</t>
    </r>
    <r>
      <rPr>
        <sz val="9"/>
        <rFont val="Times New Roman"/>
        <family val="1"/>
      </rPr>
      <t>36</t>
    </r>
    <r>
      <rPr>
        <sz val="12"/>
        <rFont val="Times New Roman"/>
        <family val="1"/>
      </rPr>
      <t xml:space="preserve"> = 100 * (n / N), где: 
n -  объём исполненных ГАБС исполнительных документов;
N - общий объём предъявленных ко взысканию исполнительных документов</t>
    </r>
  </si>
  <si>
    <t>Наличие нарушений, выявленных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района в ходе проверок</t>
  </si>
  <si>
    <t xml:space="preserve">показатель характеризует наличие/отсутствие нарушений, выявленных Контрольно-счетной палатой Кондинского района, в ходе проверок </t>
  </si>
  <si>
    <t xml:space="preserve">Рейтинг ГАБС, не имеющих подведомственную сеть учреждений, либо имеющих подведомственную сеть в количестве 3 или менее муниципальных учреждений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</si>
  <si>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</si>
  <si>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>Дума Кондинского района</t>
  </si>
  <si>
    <t>Отдел по опеке и попечительству администрации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</si>
  <si>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</si>
  <si>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</si>
  <si>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образования администрации Кондинского района</t>
  </si>
  <si>
    <t>Управление культуры и молодежной политике администрации Кондинского района</t>
  </si>
  <si>
    <t>Отдел по здравоохранению администрации Кондинского района</t>
  </si>
  <si>
    <t>Управление по физической культуре и спорту администрации Кондинского района</t>
  </si>
  <si>
    <t>Отдел жилищной политике администрации Кондинского района</t>
  </si>
  <si>
    <t>Муниципальное учреждение Управление капитального строительства Кондинского района</t>
  </si>
  <si>
    <t>Администрация Кондинского района</t>
  </si>
  <si>
    <t>Управление жилищно-коммунального хозяйства администрации Кондинского района</t>
  </si>
  <si>
    <t>Сводный отчет об исполнении показателей, характеризующих качество финансового менеджмента главных администраторов бюджетных средств (оценка в баллах) за 2014 год</t>
  </si>
  <si>
    <t xml:space="preserve"> -</t>
  </si>
  <si>
    <t xml:space="preserve">      Оценка состояния учета и отчетности</t>
  </si>
  <si>
    <t xml:space="preserve">          Максимальная суммарная оценка качества финансового менеджмента</t>
  </si>
  <si>
    <t>Соблюдение сроков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</si>
  <si>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Постановление администрации Кондинского района "О порядке разработки прогноза социально-экономического развития";
Письма ГАБС "О представлении информации, необходимой для разработки прогноза социально-экономического развития района";
Сводная информация 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</si>
  <si>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 </t>
  </si>
  <si>
    <t>Достоверность и полнота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</si>
  <si>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Письма ГАБС "О представлении информации, необходимой для разработки прогноза социально-экономического развития района";
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</si>
  <si>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достоверность и полноту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</si>
  <si>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Изменение доли бюджетных ассигнований на реализацию муниципальных и  ведомственных целевых программ в общем объёме бюджетных ассигнований</t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</si>
  <si>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доля бюджетных ассигнований на реализацию муниципальных и ведомственных целевых программ, в общем объёме бюджетных ассигнований в отчётном периоде; 
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-  доля бюджетных ассигнований на реализацию муниципальных и ведомственных целевых программ, в общем объёме бюджетных ассигнований в периоде предшествующем отчётному</t>
    </r>
  </si>
  <si>
    <t>показатель характеризует увеличение/уменьшение доли бюджетных ассигнований на реализацию муниципальных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</si>
  <si>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>Бюджетные ассигнования на реализацию муниципальных и ведомственных целевых программ в общем объёме расходов отсутствуют</t>
  </si>
  <si>
    <t>Доля проектов муниципальных и ведомственных целевых программ, получивших в комитете экономического развития и инвестиционной деятельности положительное заключение при первичной экспертизе от общего количества проектов муниципальных и ведомственных целевых программ</t>
  </si>
  <si>
    <t>Сводная информация  комитета экономического развития и инвестиционной деятельности  по форме согласно приложению 4 к порядку проведения мониторинга качества финансового менеджмента, осуществляемого ГАБС</t>
  </si>
  <si>
    <r>
      <t>P</t>
    </r>
    <r>
      <rPr>
        <sz val="9"/>
        <rFont val="Times New Roman"/>
        <family val="1"/>
      </rPr>
      <t>10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проектов муниципальных и ведомственных целевых программ, получивших в отчётном периоде в комитет экономического развития и инвестиционной деятельности положительное заключение при первичной экспертизе; 
N -   количество проектов муниципальных и ведомственных целевых программ, представленных на первичную экспертизу в отчётном периоде в комитет экономического развития и инвестиционной деятельности</t>
    </r>
  </si>
  <si>
    <t>показатель характеризует качество подготовки ГАБС проектов муниципальных и ведомственных целевых программ</t>
  </si>
  <si>
    <t>ГАБС не формирует муниципальные и  ведомственные целевые программы</t>
  </si>
  <si>
    <r>
      <t>Р</t>
    </r>
    <r>
      <rPr>
        <sz val="9"/>
        <rFont val="Times New Roman"/>
        <family val="1"/>
      </rPr>
      <t>13</t>
    </r>
    <r>
      <rPr>
        <sz val="12"/>
        <rFont val="Times New Roman"/>
        <family val="1"/>
      </rPr>
      <t xml:space="preserve"> = 100 - (100 * (S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S)), где:
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объём внесённых положительных изменений в сводную бюджетную роспись и бюджетную роспись ГАБС  за исключением изменений в части межбюджетных трансфертов, субвенций и субсидий из вышестоящих бюджетов, резервного фонда муниципального образования Кондинский район, иным образом зарезервированных средств в соответствии с решением Думы муниципального образования Кондинский район о бюджете, а также изменений, утверждённых решением Думы муниципального образования о бюджете;
S - объём бюджетных ассигнований по ГАБС с учётом изменений, утверждённых решением Думы муниципального образования Кондинский район о бюджете</t>
    </r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</si>
  <si>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</si>
  <si>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менеджмента, осуществляемого ГАБС</t>
  </si>
  <si>
    <r>
      <t>P</t>
    </r>
    <r>
      <rPr>
        <sz val="9"/>
        <rFont val="Times New Roman"/>
        <family val="1"/>
      </rPr>
      <t xml:space="preserve">23 </t>
    </r>
    <r>
      <rPr>
        <sz val="12"/>
        <rFont val="Times New Roman"/>
        <family val="1"/>
      </rPr>
      <t>= 100 * (N / n), где:
N - количество выполненных показателей результатов достижения цели/деятельности по оказанию муниципальных услуг (выполнению работ) муниципальных, ведомственных целевых программ;
n - общее количество утвержденных показателей муниципальных, ведомственных целевых программ</t>
    </r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</si>
  <si>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</si>
  <si>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ГАБС не формирует муниципальные и ведомственные целевые программы</t>
  </si>
  <si>
    <r>
      <t>Р</t>
    </r>
    <r>
      <rPr>
        <sz val="8"/>
        <rFont val="Times New Roman"/>
        <family val="1"/>
      </rPr>
      <t xml:space="preserve">37 </t>
    </r>
    <r>
      <rPr>
        <sz val="14"/>
        <rFont val="Times New Roman"/>
        <family val="1"/>
      </rPr>
      <t xml:space="preserve">= (J1-J0) * 100,                                          </t>
    </r>
    <r>
      <rPr>
        <sz val="12"/>
        <rFont val="Times New Roman"/>
        <family val="1"/>
      </rPr>
      <t>где:                                                       J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стоимость материальных запасов на конец отчетного периода;                                                                                   J</t>
    </r>
    <r>
      <rPr>
        <sz val="9"/>
        <rFont val="Times New Roman"/>
        <family val="1"/>
      </rPr>
      <t xml:space="preserve">0 </t>
    </r>
    <r>
      <rPr>
        <sz val="12"/>
        <rFont val="Times New Roman"/>
        <family val="1"/>
      </rPr>
      <t xml:space="preserve">- стоимость материальных запасов на начало года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</si>
</sst>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#,##0.0"/>
    <numFmt numFmtId="173" formatCode="0.000000"/>
    <numFmt numFmtId="174" formatCode="0.0000000"/>
    <numFmt numFmtId="175" formatCode="0.0000000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6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NumberFormat="1" applyFont="1" applyFill="1" applyBorder="1" applyAlignment="1" applyProtection="1">
      <alignment horizontal="justify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 wrapText="1"/>
    </xf>
    <xf numFmtId="1" fontId="13" fillId="33" borderId="10" xfId="0" applyNumberFormat="1" applyFont="1" applyFill="1" applyBorder="1" applyAlignment="1">
      <alignment vertical="center"/>
    </xf>
    <xf numFmtId="1" fontId="0" fillId="33" borderId="10" xfId="0" applyNumberFormat="1" applyFill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justify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68" fontId="0" fillId="33" borderId="16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68" fontId="0" fillId="33" borderId="17" xfId="0" applyNumberFormat="1" applyFont="1" applyFill="1" applyBorder="1" applyAlignment="1">
      <alignment vertical="center"/>
    </xf>
    <xf numFmtId="168" fontId="0" fillId="33" borderId="14" xfId="0" applyNumberFormat="1" applyFont="1" applyFill="1" applyBorder="1" applyAlignment="1">
      <alignment vertical="center"/>
    </xf>
    <xf numFmtId="1" fontId="0" fillId="33" borderId="16" xfId="0" applyNumberFormat="1" applyFont="1" applyFill="1" applyBorder="1" applyAlignment="1">
      <alignment vertical="center"/>
    </xf>
    <xf numFmtId="1" fontId="0" fillId="33" borderId="14" xfId="0" applyNumberFormat="1" applyFont="1" applyFill="1" applyBorder="1" applyAlignment="1">
      <alignment vertical="center"/>
    </xf>
    <xf numFmtId="1" fontId="0" fillId="33" borderId="16" xfId="0" applyNumberFormat="1" applyFill="1" applyBorder="1" applyAlignment="1">
      <alignment vertical="center" wrapText="1"/>
    </xf>
    <xf numFmtId="1" fontId="0" fillId="33" borderId="14" xfId="0" applyNumberFormat="1" applyFont="1" applyFill="1" applyBorder="1" applyAlignment="1">
      <alignment vertical="center" wrapText="1"/>
    </xf>
    <xf numFmtId="168" fontId="0" fillId="33" borderId="10" xfId="0" applyNumberFormat="1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" fontId="0" fillId="33" borderId="17" xfId="0" applyNumberFormat="1" applyFont="1" applyFill="1" applyBorder="1" applyAlignment="1">
      <alignment vertical="center"/>
    </xf>
    <xf numFmtId="0" fontId="0" fillId="33" borderId="16" xfId="0" applyNumberFormat="1" applyFill="1" applyBorder="1" applyAlignment="1">
      <alignment vertical="center" wrapText="1"/>
    </xf>
    <xf numFmtId="0" fontId="0" fillId="33" borderId="17" xfId="0" applyNumberFormat="1" applyFont="1" applyFill="1" applyBorder="1" applyAlignment="1">
      <alignment vertical="center" wrapText="1"/>
    </xf>
    <xf numFmtId="0" fontId="0" fillId="33" borderId="14" xfId="0" applyNumberFormat="1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vertical="center"/>
    </xf>
    <xf numFmtId="1" fontId="0" fillId="33" borderId="17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0"/>
  <sheetViews>
    <sheetView tabSelected="1" view="pageBreakPreview" zoomScale="75" zoomScaleNormal="40" zoomScaleSheetLayoutView="75" zoomScalePageLayoutView="40" workbookViewId="0" topLeftCell="A9">
      <pane xSplit="945" ySplit="4545" topLeftCell="K11" activePane="bottomRight" state="split"/>
      <selection pane="topLeft" activeCell="J9" sqref="A1:IV16384"/>
      <selection pane="bottomLeft" activeCell="A102" sqref="A102"/>
      <selection pane="topRight" activeCell="I9" sqref="I9"/>
      <selection pane="bottomRight" activeCell="X15" sqref="X15"/>
    </sheetView>
  </sheetViews>
  <sheetFormatPr defaultColWidth="9.00390625" defaultRowHeight="12.75"/>
  <cols>
    <col min="1" max="1" width="7.625" style="26" customWidth="1"/>
    <col min="2" max="2" width="28.25390625" style="27" hidden="1" customWidth="1"/>
    <col min="3" max="3" width="8.875" style="7" hidden="1" customWidth="1"/>
    <col min="4" max="4" width="39.375" style="7" hidden="1" customWidth="1"/>
    <col min="5" max="5" width="52.25390625" style="7" hidden="1" customWidth="1"/>
    <col min="6" max="6" width="17.875" style="7" hidden="1" customWidth="1"/>
    <col min="7" max="7" width="9.125" style="7" hidden="1" customWidth="1"/>
    <col min="8" max="8" width="23.375" style="7" hidden="1" customWidth="1"/>
    <col min="9" max="9" width="28.25390625" style="27" customWidth="1"/>
    <col min="10" max="10" width="8.875" style="7" customWidth="1"/>
    <col min="11" max="11" width="91.75390625" style="7" customWidth="1"/>
    <col min="12" max="12" width="57.625" style="7" customWidth="1"/>
    <col min="13" max="13" width="19.375" style="7" customWidth="1"/>
    <col min="14" max="14" width="13.875" style="7" customWidth="1"/>
    <col min="15" max="15" width="24.375" style="7" customWidth="1"/>
    <col min="16" max="17" width="9.25390625" style="7" bestFit="1" customWidth="1"/>
    <col min="18" max="18" width="10.00390625" style="7" customWidth="1"/>
    <col min="19" max="19" width="10.00390625" style="7" bestFit="1" customWidth="1"/>
    <col min="20" max="20" width="12.25390625" style="7" bestFit="1" customWidth="1"/>
    <col min="21" max="21" width="13.25390625" style="7" customWidth="1"/>
    <col min="22" max="22" width="9.25390625" style="7" bestFit="1" customWidth="1"/>
    <col min="23" max="23" width="9.375" style="7" bestFit="1" customWidth="1"/>
    <col min="24" max="25" width="9.25390625" style="7" bestFit="1" customWidth="1"/>
    <col min="26" max="26" width="11.25390625" style="7" bestFit="1" customWidth="1"/>
    <col min="27" max="27" width="15.00390625" style="7" hidden="1" customWidth="1"/>
    <col min="28" max="16384" width="9.125" style="7" customWidth="1"/>
  </cols>
  <sheetData>
    <row r="1" ht="21" customHeight="1">
      <c r="M1" s="28"/>
    </row>
    <row r="2" ht="21" customHeight="1">
      <c r="M2" s="28"/>
    </row>
    <row r="3" ht="21" customHeight="1">
      <c r="M3" s="28"/>
    </row>
    <row r="4" ht="6.75" customHeight="1">
      <c r="M4" s="28"/>
    </row>
    <row r="5" ht="21" customHeight="1">
      <c r="M5" s="28"/>
    </row>
    <row r="6" ht="3.75" customHeight="1">
      <c r="M6" s="28"/>
    </row>
    <row r="7" spans="1:9" s="8" customFormat="1" ht="21.75" customHeight="1">
      <c r="A7" s="26"/>
      <c r="B7" s="29"/>
      <c r="I7" s="29"/>
    </row>
    <row r="8" spans="1:15" ht="45.75" customHeight="1">
      <c r="A8" s="75" t="s">
        <v>392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2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ht="21" customHeight="1" thickBot="1"/>
    <row r="11" spans="1:27" s="9" customFormat="1" ht="81.75" customHeight="1">
      <c r="A11" s="46" t="s">
        <v>92</v>
      </c>
      <c r="B11" s="46" t="s">
        <v>183</v>
      </c>
      <c r="C11" s="46" t="s">
        <v>113</v>
      </c>
      <c r="D11" s="46" t="s">
        <v>112</v>
      </c>
      <c r="E11" s="46" t="s">
        <v>184</v>
      </c>
      <c r="F11" s="46" t="s">
        <v>208</v>
      </c>
      <c r="G11" s="46" t="s">
        <v>182</v>
      </c>
      <c r="H11" s="46" t="s">
        <v>218</v>
      </c>
      <c r="I11" s="46" t="s">
        <v>183</v>
      </c>
      <c r="J11" s="46" t="s">
        <v>113</v>
      </c>
      <c r="K11" s="46" t="s">
        <v>112</v>
      </c>
      <c r="L11" s="46" t="s">
        <v>184</v>
      </c>
      <c r="M11" s="30" t="s">
        <v>208</v>
      </c>
      <c r="N11" s="46" t="s">
        <v>182</v>
      </c>
      <c r="O11" s="46" t="s">
        <v>218</v>
      </c>
      <c r="P11" s="72" t="s">
        <v>378</v>
      </c>
      <c r="Q11" s="73"/>
      <c r="R11" s="73"/>
      <c r="S11" s="73"/>
      <c r="T11" s="73"/>
      <c r="U11" s="73"/>
      <c r="V11" s="50"/>
      <c r="W11" s="50"/>
      <c r="X11" s="50"/>
      <c r="Y11" s="74" t="s">
        <v>379</v>
      </c>
      <c r="Z11" s="74"/>
      <c r="AA11" s="74"/>
    </row>
    <row r="12" spans="1:27" s="9" customFormat="1" ht="165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0"/>
      <c r="N12" s="46"/>
      <c r="O12" s="46"/>
      <c r="P12" s="51" t="s">
        <v>380</v>
      </c>
      <c r="Q12" s="51" t="s">
        <v>381</v>
      </c>
      <c r="R12" s="51" t="s">
        <v>390</v>
      </c>
      <c r="S12" s="51" t="s">
        <v>382</v>
      </c>
      <c r="T12" s="51" t="s">
        <v>383</v>
      </c>
      <c r="U12" s="51" t="s">
        <v>387</v>
      </c>
      <c r="V12" s="51" t="s">
        <v>388</v>
      </c>
      <c r="W12" s="51" t="s">
        <v>389</v>
      </c>
      <c r="X12" s="12" t="s">
        <v>391</v>
      </c>
      <c r="Y12" s="51" t="s">
        <v>384</v>
      </c>
      <c r="Z12" s="51" t="s">
        <v>385</v>
      </c>
      <c r="AA12" s="51" t="s">
        <v>386</v>
      </c>
    </row>
    <row r="13" spans="1:27" ht="12.7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</row>
    <row r="14" spans="1:27" ht="27" customHeight="1">
      <c r="A14" s="31"/>
      <c r="B14" s="32"/>
      <c r="C14" s="32"/>
      <c r="D14" s="32"/>
      <c r="E14" s="32"/>
      <c r="F14" s="32"/>
      <c r="G14" s="32"/>
      <c r="H14" s="32"/>
      <c r="I14" s="99" t="s">
        <v>395</v>
      </c>
      <c r="J14" s="99"/>
      <c r="K14" s="99"/>
      <c r="L14" s="99"/>
      <c r="M14" s="46">
        <v>100</v>
      </c>
      <c r="N14" s="32"/>
      <c r="O14" s="32"/>
      <c r="P14" s="22">
        <f>(P15+P44+P82+P85+P95+P100+P105)/7</f>
        <v>97.30272348339177</v>
      </c>
      <c r="Q14" s="22">
        <f aca="true" t="shared" si="0" ref="Q14:Z14">(Q15+Q44+Q82+Q85+Q95+Q100+Q105)/7</f>
        <v>98.66375121477162</v>
      </c>
      <c r="R14" s="22">
        <f t="shared" si="0"/>
        <v>89.27337258437329</v>
      </c>
      <c r="S14" s="22">
        <f t="shared" si="0"/>
        <v>96.47359920345262</v>
      </c>
      <c r="T14" s="22">
        <f t="shared" si="0"/>
        <v>94.60649526935661</v>
      </c>
      <c r="U14" s="22">
        <f t="shared" si="0"/>
        <v>92.85985989973112</v>
      </c>
      <c r="V14" s="22">
        <f t="shared" si="0"/>
        <v>94.62073923848223</v>
      </c>
      <c r="W14" s="22">
        <f t="shared" si="0"/>
        <v>82.04710355419624</v>
      </c>
      <c r="X14" s="22">
        <f>(X15+X44+X82+X85+X95+X105)/6</f>
        <v>88.49828783856545</v>
      </c>
      <c r="Y14" s="22">
        <f t="shared" si="0"/>
        <v>65.84792259854306</v>
      </c>
      <c r="Z14" s="22">
        <f t="shared" si="0"/>
        <v>89.73314231538143</v>
      </c>
      <c r="AA14" s="22" t="e">
        <f>(AA15+AA44+AA82+AA85+AA95+AA100)/6</f>
        <v>#REF!</v>
      </c>
    </row>
    <row r="15" spans="1:27" ht="27" customHeight="1">
      <c r="A15" s="48" t="s">
        <v>195</v>
      </c>
      <c r="B15" s="47"/>
      <c r="C15" s="32"/>
      <c r="D15" s="32"/>
      <c r="E15" s="32"/>
      <c r="F15" s="32"/>
      <c r="G15" s="32"/>
      <c r="H15" s="32"/>
      <c r="I15" s="94" t="s">
        <v>46</v>
      </c>
      <c r="J15" s="94"/>
      <c r="K15" s="94"/>
      <c r="L15" s="94"/>
      <c r="M15" s="94"/>
      <c r="N15" s="94"/>
      <c r="O15" s="94"/>
      <c r="P15" s="18">
        <f>(P23+P24+P25+P26+P27+P29+P41)/7</f>
        <v>93.10768699328007</v>
      </c>
      <c r="Q15" s="18">
        <f>(Q23+Q24+Q25+Q26+Q27+Q29)/6</f>
        <v>100</v>
      </c>
      <c r="R15" s="18">
        <f>(R16+R20+R23+R24+R25+R26+R27+R29+R30+R35+R37+R39+R41+R42)/14</f>
        <v>82.82404120762418</v>
      </c>
      <c r="S15" s="18">
        <f>(S16+S20+S23+S24+S25+S26+S27+S29+S30+S35+S41)/11</f>
        <v>97.59739606609618</v>
      </c>
      <c r="T15" s="18">
        <f>(T16+T20+T23+T24+T25+T26+T27+T29+T30+T35+T37+T41)/12</f>
        <v>98.57434582438712</v>
      </c>
      <c r="U15" s="18">
        <f>(U16+U20+U23+U24+U25+U26+U27+U29+U30+U35+U37+U39+U41+U42)/14</f>
        <v>84.90058691224367</v>
      </c>
      <c r="V15" s="18">
        <f>(V16+V20+V23+V24+V25+V26+V27+V29+V30+V35+V41)/11</f>
        <v>95.88368075746213</v>
      </c>
      <c r="W15" s="18">
        <f>(W16+W20+W23+W24+W25+W26+W27+W29+W30+W41)/10</f>
        <v>79.94795571225102</v>
      </c>
      <c r="X15" s="18">
        <f>(X16+X20+X23+X24+X25+X26+X27+X29+X30+X35+X37+X41)/12</f>
        <v>84.34292469178109</v>
      </c>
      <c r="Y15" s="18">
        <f>(Y16+Y20+Y23+Y24+Y25+Y26+Y27+Y29+Y30+Y35+Y37+Y39+Y41+Y42)/14</f>
        <v>90.12141161366132</v>
      </c>
      <c r="Z15" s="18">
        <f>(Z16+Z20+Z23+Z24+Z25+Z26+Z27+Z29+Z30+Z35+Z37+Z39+Z41+Z42)/14</f>
        <v>80.52944603380855</v>
      </c>
      <c r="AA15" s="18">
        <f>(AA24+AA25+AA26+AA27+AA29+AA30)/6</f>
        <v>83.33333333333333</v>
      </c>
    </row>
    <row r="16" spans="1:27" s="8" customFormat="1" ht="100.5" customHeight="1">
      <c r="A16" s="93" t="s">
        <v>156</v>
      </c>
      <c r="B16" s="89" t="s">
        <v>157</v>
      </c>
      <c r="C16" s="90" t="s">
        <v>158</v>
      </c>
      <c r="D16" s="89" t="s">
        <v>159</v>
      </c>
      <c r="E16" s="45" t="s">
        <v>160</v>
      </c>
      <c r="F16" s="46"/>
      <c r="G16" s="90" t="s">
        <v>114</v>
      </c>
      <c r="H16" s="89" t="s">
        <v>161</v>
      </c>
      <c r="I16" s="76" t="s">
        <v>396</v>
      </c>
      <c r="J16" s="82" t="s">
        <v>158</v>
      </c>
      <c r="K16" s="76" t="s">
        <v>397</v>
      </c>
      <c r="L16" s="36" t="s">
        <v>322</v>
      </c>
      <c r="M16" s="37"/>
      <c r="N16" s="82" t="s">
        <v>114</v>
      </c>
      <c r="O16" s="76" t="s">
        <v>398</v>
      </c>
      <c r="P16" s="69" t="s">
        <v>200</v>
      </c>
      <c r="Q16" s="69" t="s">
        <v>200</v>
      </c>
      <c r="R16" s="69">
        <f>100</f>
        <v>100</v>
      </c>
      <c r="S16" s="61">
        <v>100</v>
      </c>
      <c r="T16" s="69">
        <v>100</v>
      </c>
      <c r="U16" s="61">
        <v>0</v>
      </c>
      <c r="V16" s="61">
        <v>100</v>
      </c>
      <c r="W16" s="61">
        <v>0</v>
      </c>
      <c r="X16" s="61">
        <v>0</v>
      </c>
      <c r="Y16" s="61">
        <v>0</v>
      </c>
      <c r="Z16" s="61">
        <v>0</v>
      </c>
      <c r="AA16" s="69" t="s">
        <v>200</v>
      </c>
    </row>
    <row r="17" spans="1:27" s="8" customFormat="1" ht="15.75">
      <c r="A17" s="93"/>
      <c r="B17" s="89"/>
      <c r="C17" s="90"/>
      <c r="D17" s="89"/>
      <c r="E17" s="2" t="s">
        <v>162</v>
      </c>
      <c r="F17" s="46">
        <v>100</v>
      </c>
      <c r="G17" s="90"/>
      <c r="H17" s="89"/>
      <c r="I17" s="76"/>
      <c r="J17" s="82"/>
      <c r="K17" s="76"/>
      <c r="L17" s="38" t="s">
        <v>162</v>
      </c>
      <c r="M17" s="37">
        <v>100</v>
      </c>
      <c r="N17" s="82"/>
      <c r="O17" s="76"/>
      <c r="P17" s="65"/>
      <c r="Q17" s="65"/>
      <c r="R17" s="65"/>
      <c r="S17" s="62"/>
      <c r="T17" s="65"/>
      <c r="U17" s="62"/>
      <c r="V17" s="62"/>
      <c r="W17" s="62"/>
      <c r="X17" s="62"/>
      <c r="Y17" s="62"/>
      <c r="Z17" s="62"/>
      <c r="AA17" s="65"/>
    </row>
    <row r="18" spans="1:27" s="8" customFormat="1" ht="15.75">
      <c r="A18" s="93"/>
      <c r="B18" s="89"/>
      <c r="C18" s="90"/>
      <c r="D18" s="89"/>
      <c r="E18" s="2" t="s">
        <v>163</v>
      </c>
      <c r="F18" s="46">
        <v>0</v>
      </c>
      <c r="G18" s="90"/>
      <c r="H18" s="89"/>
      <c r="I18" s="76"/>
      <c r="J18" s="82"/>
      <c r="K18" s="76"/>
      <c r="L18" s="38" t="s">
        <v>163</v>
      </c>
      <c r="M18" s="37">
        <v>0</v>
      </c>
      <c r="N18" s="82"/>
      <c r="O18" s="76"/>
      <c r="P18" s="65"/>
      <c r="Q18" s="65"/>
      <c r="R18" s="65"/>
      <c r="S18" s="62"/>
      <c r="T18" s="65"/>
      <c r="U18" s="62"/>
      <c r="V18" s="62"/>
      <c r="W18" s="62"/>
      <c r="X18" s="62"/>
      <c r="Y18" s="62"/>
      <c r="Z18" s="62"/>
      <c r="AA18" s="65"/>
    </row>
    <row r="19" spans="1:27" s="8" customFormat="1" ht="197.25" customHeight="1">
      <c r="A19" s="93"/>
      <c r="B19" s="89"/>
      <c r="C19" s="90"/>
      <c r="D19" s="89"/>
      <c r="E19" s="2" t="s">
        <v>164</v>
      </c>
      <c r="F19" s="46" t="s">
        <v>200</v>
      </c>
      <c r="G19" s="90"/>
      <c r="H19" s="89"/>
      <c r="I19" s="76"/>
      <c r="J19" s="82"/>
      <c r="K19" s="76"/>
      <c r="L19" s="38" t="s">
        <v>164</v>
      </c>
      <c r="M19" s="37" t="s">
        <v>200</v>
      </c>
      <c r="N19" s="82"/>
      <c r="O19" s="76"/>
      <c r="P19" s="66"/>
      <c r="Q19" s="66"/>
      <c r="R19" s="66"/>
      <c r="S19" s="63"/>
      <c r="T19" s="66"/>
      <c r="U19" s="63"/>
      <c r="V19" s="63"/>
      <c r="W19" s="63"/>
      <c r="X19" s="63"/>
      <c r="Y19" s="63"/>
      <c r="Z19" s="63"/>
      <c r="AA19" s="66"/>
    </row>
    <row r="20" spans="1:27" s="8" customFormat="1" ht="54" customHeight="1">
      <c r="A20" s="91" t="s">
        <v>165</v>
      </c>
      <c r="B20" s="89" t="s">
        <v>166</v>
      </c>
      <c r="C20" s="90" t="s">
        <v>167</v>
      </c>
      <c r="D20" s="89" t="s">
        <v>168</v>
      </c>
      <c r="E20" s="45" t="s">
        <v>169</v>
      </c>
      <c r="F20" s="46">
        <v>100</v>
      </c>
      <c r="G20" s="90" t="s">
        <v>114</v>
      </c>
      <c r="H20" s="89" t="s">
        <v>170</v>
      </c>
      <c r="I20" s="76" t="s">
        <v>399</v>
      </c>
      <c r="J20" s="82" t="s">
        <v>167</v>
      </c>
      <c r="K20" s="76" t="s">
        <v>400</v>
      </c>
      <c r="L20" s="36" t="s">
        <v>169</v>
      </c>
      <c r="M20" s="37">
        <v>100</v>
      </c>
      <c r="N20" s="82" t="s">
        <v>114</v>
      </c>
      <c r="O20" s="76" t="s">
        <v>401</v>
      </c>
      <c r="P20" s="69" t="s">
        <v>200</v>
      </c>
      <c r="Q20" s="69" t="s">
        <v>200</v>
      </c>
      <c r="R20" s="69">
        <v>100</v>
      </c>
      <c r="S20" s="61">
        <v>100</v>
      </c>
      <c r="T20" s="69">
        <v>100</v>
      </c>
      <c r="U20" s="61">
        <v>100</v>
      </c>
      <c r="V20" s="61">
        <v>100</v>
      </c>
      <c r="W20" s="61">
        <v>100</v>
      </c>
      <c r="X20" s="61">
        <v>100</v>
      </c>
      <c r="Y20" s="61">
        <v>100</v>
      </c>
      <c r="Z20" s="61">
        <v>100</v>
      </c>
      <c r="AA20" s="69" t="s">
        <v>200</v>
      </c>
    </row>
    <row r="21" spans="1:27" s="8" customFormat="1" ht="76.5" customHeight="1">
      <c r="A21" s="91"/>
      <c r="B21" s="89"/>
      <c r="C21" s="90"/>
      <c r="D21" s="89"/>
      <c r="E21" s="45" t="s">
        <v>171</v>
      </c>
      <c r="F21" s="46">
        <v>0</v>
      </c>
      <c r="G21" s="90"/>
      <c r="H21" s="89"/>
      <c r="I21" s="76"/>
      <c r="J21" s="82"/>
      <c r="K21" s="76"/>
      <c r="L21" s="36" t="s">
        <v>171</v>
      </c>
      <c r="M21" s="37">
        <v>0</v>
      </c>
      <c r="N21" s="82"/>
      <c r="O21" s="76"/>
      <c r="P21" s="65"/>
      <c r="Q21" s="65"/>
      <c r="R21" s="65"/>
      <c r="S21" s="62"/>
      <c r="T21" s="65"/>
      <c r="U21" s="62"/>
      <c r="V21" s="62"/>
      <c r="W21" s="62"/>
      <c r="X21" s="62"/>
      <c r="Y21" s="62"/>
      <c r="Z21" s="62"/>
      <c r="AA21" s="65"/>
    </row>
    <row r="22" spans="1:27" s="8" customFormat="1" ht="56.25" customHeight="1">
      <c r="A22" s="91"/>
      <c r="B22" s="89"/>
      <c r="C22" s="90"/>
      <c r="D22" s="89"/>
      <c r="E22" s="45" t="s">
        <v>164</v>
      </c>
      <c r="F22" s="46" t="s">
        <v>200</v>
      </c>
      <c r="G22" s="90"/>
      <c r="H22" s="89"/>
      <c r="I22" s="76"/>
      <c r="J22" s="82"/>
      <c r="K22" s="76"/>
      <c r="L22" s="36" t="s">
        <v>164</v>
      </c>
      <c r="M22" s="37" t="s">
        <v>200</v>
      </c>
      <c r="N22" s="82"/>
      <c r="O22" s="76"/>
      <c r="P22" s="66"/>
      <c r="Q22" s="66"/>
      <c r="R22" s="66"/>
      <c r="S22" s="63"/>
      <c r="T22" s="66"/>
      <c r="U22" s="63"/>
      <c r="V22" s="63"/>
      <c r="W22" s="63"/>
      <c r="X22" s="63"/>
      <c r="Y22" s="63"/>
      <c r="Z22" s="63"/>
      <c r="AA22" s="66"/>
    </row>
    <row r="23" spans="1:27" s="8" customFormat="1" ht="218.25" customHeight="1">
      <c r="A23" s="44" t="s">
        <v>219</v>
      </c>
      <c r="B23" s="45" t="s">
        <v>116</v>
      </c>
      <c r="C23" s="46" t="s">
        <v>115</v>
      </c>
      <c r="D23" s="45" t="s">
        <v>38</v>
      </c>
      <c r="E23" s="3" t="s">
        <v>271</v>
      </c>
      <c r="F23" s="46" t="s">
        <v>217</v>
      </c>
      <c r="G23" s="46" t="s">
        <v>114</v>
      </c>
      <c r="H23" s="45" t="s">
        <v>117</v>
      </c>
      <c r="I23" s="45" t="s">
        <v>273</v>
      </c>
      <c r="J23" s="46" t="s">
        <v>115</v>
      </c>
      <c r="K23" s="45" t="s">
        <v>306</v>
      </c>
      <c r="L23" s="3" t="s">
        <v>327</v>
      </c>
      <c r="M23" s="46" t="s">
        <v>217</v>
      </c>
      <c r="N23" s="46" t="s">
        <v>114</v>
      </c>
      <c r="O23" s="45" t="s">
        <v>305</v>
      </c>
      <c r="P23" s="25">
        <v>100</v>
      </c>
      <c r="Q23" s="25">
        <v>100</v>
      </c>
      <c r="R23" s="25">
        <v>100</v>
      </c>
      <c r="S23" s="25">
        <v>100</v>
      </c>
      <c r="T23" s="25">
        <v>100</v>
      </c>
      <c r="U23" s="25">
        <v>100</v>
      </c>
      <c r="V23" s="25">
        <v>100</v>
      </c>
      <c r="W23" s="25">
        <v>100</v>
      </c>
      <c r="X23" s="25">
        <v>100</v>
      </c>
      <c r="Y23" s="25">
        <v>100</v>
      </c>
      <c r="Z23" s="25">
        <v>100</v>
      </c>
      <c r="AA23" s="19" t="s">
        <v>200</v>
      </c>
    </row>
    <row r="24" spans="1:27" s="8" customFormat="1" ht="231" customHeight="1">
      <c r="A24" s="44" t="s">
        <v>220</v>
      </c>
      <c r="B24" s="4" t="s">
        <v>150</v>
      </c>
      <c r="C24" s="5" t="s">
        <v>118</v>
      </c>
      <c r="D24" s="45" t="s">
        <v>93</v>
      </c>
      <c r="E24" s="3" t="s">
        <v>272</v>
      </c>
      <c r="F24" s="46" t="s">
        <v>217</v>
      </c>
      <c r="G24" s="46" t="s">
        <v>114</v>
      </c>
      <c r="H24" s="45" t="s">
        <v>129</v>
      </c>
      <c r="I24" s="4" t="s">
        <v>274</v>
      </c>
      <c r="J24" s="5" t="s">
        <v>118</v>
      </c>
      <c r="K24" s="45" t="s">
        <v>306</v>
      </c>
      <c r="L24" s="3" t="s">
        <v>272</v>
      </c>
      <c r="M24" s="46" t="s">
        <v>217</v>
      </c>
      <c r="N24" s="46" t="s">
        <v>114</v>
      </c>
      <c r="O24" s="6" t="s">
        <v>366</v>
      </c>
      <c r="P24" s="25">
        <v>100</v>
      </c>
      <c r="Q24" s="25">
        <v>100</v>
      </c>
      <c r="R24" s="25">
        <v>100</v>
      </c>
      <c r="S24" s="25">
        <v>100</v>
      </c>
      <c r="T24" s="25">
        <v>100</v>
      </c>
      <c r="U24" s="25">
        <v>100</v>
      </c>
      <c r="V24" s="25">
        <v>100</v>
      </c>
      <c r="W24" s="25">
        <v>100</v>
      </c>
      <c r="X24" s="25">
        <v>100</v>
      </c>
      <c r="Y24" s="25">
        <v>100</v>
      </c>
      <c r="Z24" s="25">
        <v>100</v>
      </c>
      <c r="AA24" s="25">
        <v>100</v>
      </c>
    </row>
    <row r="25" spans="1:27" s="8" customFormat="1" ht="211.5" customHeight="1">
      <c r="A25" s="44" t="s">
        <v>221</v>
      </c>
      <c r="B25" s="33" t="s">
        <v>60</v>
      </c>
      <c r="C25" s="46" t="s">
        <v>119</v>
      </c>
      <c r="D25" s="2" t="s">
        <v>94</v>
      </c>
      <c r="E25" s="6" t="s">
        <v>0</v>
      </c>
      <c r="F25" s="46" t="s">
        <v>217</v>
      </c>
      <c r="G25" s="46" t="s">
        <v>121</v>
      </c>
      <c r="H25" s="2" t="s">
        <v>111</v>
      </c>
      <c r="I25" s="38" t="s">
        <v>275</v>
      </c>
      <c r="J25" s="37" t="s">
        <v>307</v>
      </c>
      <c r="K25" s="38" t="s">
        <v>278</v>
      </c>
      <c r="L25" s="39" t="s">
        <v>276</v>
      </c>
      <c r="M25" s="37" t="s">
        <v>217</v>
      </c>
      <c r="N25" s="37" t="s">
        <v>87</v>
      </c>
      <c r="O25" s="38" t="s">
        <v>277</v>
      </c>
      <c r="P25" s="25">
        <v>100</v>
      </c>
      <c r="Q25" s="25">
        <v>100</v>
      </c>
      <c r="R25" s="25">
        <v>100</v>
      </c>
      <c r="S25" s="25">
        <v>100</v>
      </c>
      <c r="T25" s="25">
        <v>100</v>
      </c>
      <c r="U25" s="25">
        <v>100</v>
      </c>
      <c r="V25" s="25">
        <v>100</v>
      </c>
      <c r="W25" s="25">
        <v>100</v>
      </c>
      <c r="X25" s="25">
        <v>100</v>
      </c>
      <c r="Y25" s="25">
        <v>100</v>
      </c>
      <c r="Z25" s="25">
        <v>100</v>
      </c>
      <c r="AA25" s="25">
        <v>100</v>
      </c>
    </row>
    <row r="26" spans="1:27" s="8" customFormat="1" ht="409.5" customHeight="1">
      <c r="A26" s="44" t="s">
        <v>222</v>
      </c>
      <c r="B26" s="45" t="s">
        <v>249</v>
      </c>
      <c r="C26" s="46" t="s">
        <v>120</v>
      </c>
      <c r="D26" s="45" t="s">
        <v>95</v>
      </c>
      <c r="E26" s="45" t="s">
        <v>172</v>
      </c>
      <c r="F26" s="46" t="s">
        <v>217</v>
      </c>
      <c r="G26" s="46" t="s">
        <v>121</v>
      </c>
      <c r="H26" s="45" t="s">
        <v>250</v>
      </c>
      <c r="I26" s="38" t="s">
        <v>341</v>
      </c>
      <c r="J26" s="37" t="s">
        <v>308</v>
      </c>
      <c r="K26" s="36" t="s">
        <v>342</v>
      </c>
      <c r="L26" s="36" t="s">
        <v>343</v>
      </c>
      <c r="M26" s="37" t="s">
        <v>217</v>
      </c>
      <c r="N26" s="37" t="s">
        <v>114</v>
      </c>
      <c r="O26" s="36" t="s">
        <v>367</v>
      </c>
      <c r="P26" s="25">
        <v>100</v>
      </c>
      <c r="Q26" s="25">
        <v>100</v>
      </c>
      <c r="R26" s="25">
        <v>100</v>
      </c>
      <c r="S26" s="25">
        <v>100</v>
      </c>
      <c r="T26" s="25">
        <v>100</v>
      </c>
      <c r="U26" s="25">
        <v>100</v>
      </c>
      <c r="V26" s="25">
        <v>100</v>
      </c>
      <c r="W26" s="25">
        <v>100</v>
      </c>
      <c r="X26" s="25">
        <v>100</v>
      </c>
      <c r="Y26" s="25">
        <v>100</v>
      </c>
      <c r="Z26" s="25">
        <v>100</v>
      </c>
      <c r="AA26" s="25">
        <v>100</v>
      </c>
    </row>
    <row r="27" spans="1:27" s="8" customFormat="1" ht="109.5" customHeight="1">
      <c r="A27" s="106" t="s">
        <v>223</v>
      </c>
      <c r="B27" s="89" t="s">
        <v>252</v>
      </c>
      <c r="C27" s="90" t="s">
        <v>269</v>
      </c>
      <c r="D27" s="89" t="s">
        <v>123</v>
      </c>
      <c r="E27" s="3" t="s">
        <v>201</v>
      </c>
      <c r="F27" s="46">
        <v>100</v>
      </c>
      <c r="G27" s="90" t="s">
        <v>121</v>
      </c>
      <c r="H27" s="89" t="s">
        <v>151</v>
      </c>
      <c r="I27" s="83" t="s">
        <v>344</v>
      </c>
      <c r="J27" s="82" t="s">
        <v>329</v>
      </c>
      <c r="K27" s="76" t="s">
        <v>123</v>
      </c>
      <c r="L27" s="40" t="s">
        <v>345</v>
      </c>
      <c r="M27" s="37">
        <v>100</v>
      </c>
      <c r="N27" s="82" t="s">
        <v>114</v>
      </c>
      <c r="O27" s="76" t="s">
        <v>151</v>
      </c>
      <c r="P27" s="61">
        <v>100</v>
      </c>
      <c r="Q27" s="61">
        <v>100</v>
      </c>
      <c r="R27" s="61">
        <v>100</v>
      </c>
      <c r="S27" s="61">
        <v>100</v>
      </c>
      <c r="T27" s="61">
        <v>100</v>
      </c>
      <c r="U27" s="61">
        <v>100</v>
      </c>
      <c r="V27" s="61">
        <v>100</v>
      </c>
      <c r="W27" s="61">
        <v>100</v>
      </c>
      <c r="X27" s="61">
        <v>100</v>
      </c>
      <c r="Y27" s="61">
        <v>100</v>
      </c>
      <c r="Z27" s="61">
        <v>100</v>
      </c>
      <c r="AA27" s="61">
        <v>100</v>
      </c>
    </row>
    <row r="28" spans="1:27" s="8" customFormat="1" ht="124.5" customHeight="1">
      <c r="A28" s="107"/>
      <c r="B28" s="89"/>
      <c r="C28" s="90"/>
      <c r="D28" s="89"/>
      <c r="E28" s="3" t="s">
        <v>202</v>
      </c>
      <c r="F28" s="46">
        <v>0</v>
      </c>
      <c r="G28" s="90"/>
      <c r="H28" s="89"/>
      <c r="I28" s="84"/>
      <c r="J28" s="82"/>
      <c r="K28" s="76"/>
      <c r="L28" s="40" t="s">
        <v>346</v>
      </c>
      <c r="M28" s="37">
        <v>0</v>
      </c>
      <c r="N28" s="82"/>
      <c r="O28" s="76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8" customFormat="1" ht="408.75" customHeight="1">
      <c r="A29" s="108" t="s">
        <v>225</v>
      </c>
      <c r="B29" s="45" t="s">
        <v>251</v>
      </c>
      <c r="C29" s="46" t="s">
        <v>270</v>
      </c>
      <c r="D29" s="45" t="s">
        <v>123</v>
      </c>
      <c r="E29" s="45" t="s">
        <v>1</v>
      </c>
      <c r="F29" s="46" t="s">
        <v>217</v>
      </c>
      <c r="G29" s="45" t="s">
        <v>121</v>
      </c>
      <c r="H29" s="45" t="s">
        <v>268</v>
      </c>
      <c r="I29" s="36" t="s">
        <v>347</v>
      </c>
      <c r="J29" s="37" t="s">
        <v>309</v>
      </c>
      <c r="K29" s="36" t="s">
        <v>123</v>
      </c>
      <c r="L29" s="36" t="s">
        <v>348</v>
      </c>
      <c r="M29" s="37" t="s">
        <v>217</v>
      </c>
      <c r="N29" s="37" t="s">
        <v>114</v>
      </c>
      <c r="O29" s="36" t="s">
        <v>368</v>
      </c>
      <c r="P29" s="25">
        <v>100</v>
      </c>
      <c r="Q29" s="25">
        <v>100</v>
      </c>
      <c r="R29" s="25">
        <v>100</v>
      </c>
      <c r="S29" s="25">
        <v>100</v>
      </c>
      <c r="T29" s="25">
        <v>100</v>
      </c>
      <c r="U29" s="25">
        <v>100</v>
      </c>
      <c r="V29" s="25">
        <v>100</v>
      </c>
      <c r="W29" s="25">
        <v>100</v>
      </c>
      <c r="X29" s="25">
        <v>100</v>
      </c>
      <c r="Y29" s="25">
        <v>100</v>
      </c>
      <c r="Z29" s="25">
        <v>100</v>
      </c>
      <c r="AA29" s="25">
        <v>100</v>
      </c>
    </row>
    <row r="30" spans="1:27" s="8" customFormat="1" ht="169.5" customHeight="1">
      <c r="A30" s="91" t="s">
        <v>203</v>
      </c>
      <c r="B30" s="109" t="s">
        <v>124</v>
      </c>
      <c r="C30" s="110" t="s">
        <v>122</v>
      </c>
      <c r="D30" s="89" t="s">
        <v>125</v>
      </c>
      <c r="E30" s="45" t="s">
        <v>64</v>
      </c>
      <c r="F30" s="46"/>
      <c r="G30" s="90" t="s">
        <v>114</v>
      </c>
      <c r="H30" s="89" t="s">
        <v>126</v>
      </c>
      <c r="I30" s="85" t="s">
        <v>402</v>
      </c>
      <c r="J30" s="86" t="s">
        <v>310</v>
      </c>
      <c r="K30" s="76" t="s">
        <v>279</v>
      </c>
      <c r="L30" s="36" t="s">
        <v>403</v>
      </c>
      <c r="M30" s="37"/>
      <c r="N30" s="82" t="s">
        <v>114</v>
      </c>
      <c r="O30" s="76" t="s">
        <v>404</v>
      </c>
      <c r="P30" s="69" t="s">
        <v>200</v>
      </c>
      <c r="Q30" s="69" t="s">
        <v>200</v>
      </c>
      <c r="R30" s="111">
        <v>100</v>
      </c>
      <c r="S30" s="61">
        <v>100</v>
      </c>
      <c r="T30" s="61">
        <v>100</v>
      </c>
      <c r="U30" s="61">
        <v>100</v>
      </c>
      <c r="V30" s="61">
        <v>100</v>
      </c>
      <c r="W30" s="61">
        <v>0</v>
      </c>
      <c r="X30" s="61">
        <v>100</v>
      </c>
      <c r="Y30" s="61">
        <v>100</v>
      </c>
      <c r="Z30" s="61">
        <v>100</v>
      </c>
      <c r="AA30" s="61">
        <v>0</v>
      </c>
    </row>
    <row r="31" spans="1:27" s="8" customFormat="1" ht="22.5" customHeight="1">
      <c r="A31" s="91"/>
      <c r="B31" s="109"/>
      <c r="C31" s="110"/>
      <c r="D31" s="89"/>
      <c r="E31" s="112" t="s">
        <v>130</v>
      </c>
      <c r="F31" s="46">
        <v>100</v>
      </c>
      <c r="G31" s="90"/>
      <c r="H31" s="89"/>
      <c r="I31" s="85"/>
      <c r="J31" s="86"/>
      <c r="K31" s="76"/>
      <c r="L31" s="41" t="s">
        <v>130</v>
      </c>
      <c r="M31" s="37">
        <v>100</v>
      </c>
      <c r="N31" s="82"/>
      <c r="O31" s="76"/>
      <c r="P31" s="65"/>
      <c r="Q31" s="65"/>
      <c r="R31" s="113"/>
      <c r="S31" s="62"/>
      <c r="T31" s="62"/>
      <c r="U31" s="62"/>
      <c r="V31" s="62"/>
      <c r="W31" s="62"/>
      <c r="X31" s="62"/>
      <c r="Y31" s="62"/>
      <c r="Z31" s="62"/>
      <c r="AA31" s="62"/>
    </row>
    <row r="32" spans="1:27" s="8" customFormat="1" ht="22.5" customHeight="1">
      <c r="A32" s="91"/>
      <c r="B32" s="109"/>
      <c r="C32" s="110"/>
      <c r="D32" s="89"/>
      <c r="E32" s="112" t="s">
        <v>131</v>
      </c>
      <c r="F32" s="46">
        <v>80</v>
      </c>
      <c r="G32" s="90"/>
      <c r="H32" s="89"/>
      <c r="I32" s="85"/>
      <c r="J32" s="86"/>
      <c r="K32" s="76"/>
      <c r="L32" s="41" t="s">
        <v>131</v>
      </c>
      <c r="M32" s="37">
        <v>80</v>
      </c>
      <c r="N32" s="82"/>
      <c r="O32" s="76"/>
      <c r="P32" s="65"/>
      <c r="Q32" s="65"/>
      <c r="R32" s="113"/>
      <c r="S32" s="62"/>
      <c r="T32" s="62"/>
      <c r="U32" s="62"/>
      <c r="V32" s="62"/>
      <c r="W32" s="62"/>
      <c r="X32" s="62"/>
      <c r="Y32" s="62"/>
      <c r="Z32" s="62"/>
      <c r="AA32" s="62"/>
    </row>
    <row r="33" spans="1:27" s="8" customFormat="1" ht="22.5" customHeight="1">
      <c r="A33" s="91"/>
      <c r="B33" s="109"/>
      <c r="C33" s="110"/>
      <c r="D33" s="89"/>
      <c r="E33" s="112" t="s">
        <v>132</v>
      </c>
      <c r="F33" s="46">
        <v>0</v>
      </c>
      <c r="G33" s="90"/>
      <c r="H33" s="89"/>
      <c r="I33" s="85"/>
      <c r="J33" s="86"/>
      <c r="K33" s="76"/>
      <c r="L33" s="41" t="s">
        <v>132</v>
      </c>
      <c r="M33" s="37">
        <v>0</v>
      </c>
      <c r="N33" s="82"/>
      <c r="O33" s="76"/>
      <c r="P33" s="65"/>
      <c r="Q33" s="65"/>
      <c r="R33" s="113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8" customFormat="1" ht="54.75" customHeight="1">
      <c r="A34" s="91"/>
      <c r="B34" s="109"/>
      <c r="C34" s="110"/>
      <c r="D34" s="89"/>
      <c r="E34" s="45" t="s">
        <v>133</v>
      </c>
      <c r="F34" s="46" t="s">
        <v>200</v>
      </c>
      <c r="G34" s="90"/>
      <c r="H34" s="89"/>
      <c r="I34" s="85"/>
      <c r="J34" s="86"/>
      <c r="K34" s="76"/>
      <c r="L34" s="36" t="s">
        <v>405</v>
      </c>
      <c r="M34" s="37" t="s">
        <v>200</v>
      </c>
      <c r="N34" s="82"/>
      <c r="O34" s="76"/>
      <c r="P34" s="66"/>
      <c r="Q34" s="66"/>
      <c r="R34" s="114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8" customFormat="1" ht="186" customHeight="1">
      <c r="A35" s="91" t="s">
        <v>206</v>
      </c>
      <c r="B35" s="109" t="s">
        <v>235</v>
      </c>
      <c r="C35" s="110" t="s">
        <v>236</v>
      </c>
      <c r="D35" s="89" t="s">
        <v>78</v>
      </c>
      <c r="E35" s="45" t="s">
        <v>66</v>
      </c>
      <c r="F35" s="46" t="s">
        <v>217</v>
      </c>
      <c r="G35" s="90" t="s">
        <v>114</v>
      </c>
      <c r="H35" s="89" t="s">
        <v>237</v>
      </c>
      <c r="I35" s="85" t="s">
        <v>406</v>
      </c>
      <c r="J35" s="86" t="s">
        <v>311</v>
      </c>
      <c r="K35" s="77" t="s">
        <v>407</v>
      </c>
      <c r="L35" s="36" t="s">
        <v>408</v>
      </c>
      <c r="M35" s="37" t="s">
        <v>217</v>
      </c>
      <c r="N35" s="82" t="s">
        <v>114</v>
      </c>
      <c r="O35" s="76" t="s">
        <v>409</v>
      </c>
      <c r="P35" s="69" t="s">
        <v>200</v>
      </c>
      <c r="Q35" s="69" t="s">
        <v>200</v>
      </c>
      <c r="R35" s="61">
        <f>100*(28/32)</f>
        <v>87.5</v>
      </c>
      <c r="S35" s="61">
        <f>100*(13/13)</f>
        <v>100</v>
      </c>
      <c r="T35" s="61">
        <f>100*(2/2)</f>
        <v>100</v>
      </c>
      <c r="U35" s="61">
        <f>100*(5/5)</f>
        <v>100</v>
      </c>
      <c r="V35" s="61">
        <f>100*(3/5)</f>
        <v>60</v>
      </c>
      <c r="W35" s="69" t="s">
        <v>200</v>
      </c>
      <c r="X35" s="115">
        <f>100*(11/16)</f>
        <v>68.75</v>
      </c>
      <c r="Y35" s="61">
        <f>100*(4/4)</f>
        <v>100</v>
      </c>
      <c r="Z35" s="115">
        <f>100*(7/13)</f>
        <v>53.84615384615385</v>
      </c>
      <c r="AA35" s="69" t="s">
        <v>200</v>
      </c>
    </row>
    <row r="36" spans="1:27" s="8" customFormat="1" ht="59.25" customHeight="1">
      <c r="A36" s="91"/>
      <c r="B36" s="109"/>
      <c r="C36" s="110"/>
      <c r="D36" s="89"/>
      <c r="E36" s="45" t="s">
        <v>241</v>
      </c>
      <c r="F36" s="46" t="s">
        <v>200</v>
      </c>
      <c r="G36" s="90"/>
      <c r="H36" s="89"/>
      <c r="I36" s="85"/>
      <c r="J36" s="86"/>
      <c r="K36" s="78"/>
      <c r="L36" s="36" t="s">
        <v>410</v>
      </c>
      <c r="M36" s="37" t="s">
        <v>200</v>
      </c>
      <c r="N36" s="82"/>
      <c r="O36" s="76"/>
      <c r="P36" s="66"/>
      <c r="Q36" s="66"/>
      <c r="R36" s="63"/>
      <c r="S36" s="63"/>
      <c r="T36" s="63"/>
      <c r="U36" s="63"/>
      <c r="V36" s="63"/>
      <c r="W36" s="66"/>
      <c r="X36" s="116"/>
      <c r="Y36" s="63"/>
      <c r="Z36" s="116"/>
      <c r="AA36" s="66"/>
    </row>
    <row r="37" spans="1:27" s="8" customFormat="1" ht="156.75" customHeight="1">
      <c r="A37" s="91" t="s">
        <v>207</v>
      </c>
      <c r="B37" s="89" t="s">
        <v>96</v>
      </c>
      <c r="C37" s="90" t="s">
        <v>127</v>
      </c>
      <c r="D37" s="89" t="s">
        <v>97</v>
      </c>
      <c r="E37" s="45" t="s">
        <v>98</v>
      </c>
      <c r="F37" s="46" t="s">
        <v>217</v>
      </c>
      <c r="G37" s="90" t="s">
        <v>114</v>
      </c>
      <c r="H37" s="89" t="s">
        <v>99</v>
      </c>
      <c r="I37" s="77" t="s">
        <v>350</v>
      </c>
      <c r="J37" s="82" t="s">
        <v>236</v>
      </c>
      <c r="K37" s="76" t="s">
        <v>325</v>
      </c>
      <c r="L37" s="36" t="s">
        <v>351</v>
      </c>
      <c r="M37" s="37" t="s">
        <v>217</v>
      </c>
      <c r="N37" s="82" t="s">
        <v>114</v>
      </c>
      <c r="O37" s="76" t="s">
        <v>352</v>
      </c>
      <c r="P37" s="69" t="s">
        <v>200</v>
      </c>
      <c r="Q37" s="69" t="s">
        <v>200</v>
      </c>
      <c r="R37" s="115">
        <f>100*(24/24)</f>
        <v>100</v>
      </c>
      <c r="S37" s="69" t="s">
        <v>200</v>
      </c>
      <c r="T37" s="115">
        <f>100*(6/6)</f>
        <v>100</v>
      </c>
      <c r="U37" s="115">
        <f>100*(3/3)</f>
        <v>100</v>
      </c>
      <c r="V37" s="117" t="s">
        <v>200</v>
      </c>
      <c r="W37" s="69" t="s">
        <v>200</v>
      </c>
      <c r="X37" s="115">
        <f>100*(4/4)</f>
        <v>100</v>
      </c>
      <c r="Y37" s="115">
        <f>100*(6/6)</f>
        <v>100</v>
      </c>
      <c r="Z37" s="115">
        <f>100*(15/15)</f>
        <v>100</v>
      </c>
      <c r="AA37" s="117" t="s">
        <v>200</v>
      </c>
    </row>
    <row r="38" spans="1:27" s="8" customFormat="1" ht="93" customHeight="1">
      <c r="A38" s="91"/>
      <c r="B38" s="89"/>
      <c r="C38" s="90"/>
      <c r="D38" s="89"/>
      <c r="E38" s="45" t="s">
        <v>134</v>
      </c>
      <c r="F38" s="46" t="s">
        <v>200</v>
      </c>
      <c r="G38" s="90"/>
      <c r="H38" s="89"/>
      <c r="I38" s="78"/>
      <c r="J38" s="82"/>
      <c r="K38" s="76"/>
      <c r="L38" s="36" t="s">
        <v>349</v>
      </c>
      <c r="M38" s="37" t="s">
        <v>200</v>
      </c>
      <c r="N38" s="82"/>
      <c r="O38" s="76"/>
      <c r="P38" s="66"/>
      <c r="Q38" s="66"/>
      <c r="R38" s="116"/>
      <c r="S38" s="66"/>
      <c r="T38" s="116"/>
      <c r="U38" s="116"/>
      <c r="V38" s="118"/>
      <c r="W38" s="66"/>
      <c r="X38" s="116"/>
      <c r="Y38" s="116"/>
      <c r="Z38" s="116"/>
      <c r="AA38" s="118"/>
    </row>
    <row r="39" spans="1:27" s="8" customFormat="1" ht="151.5" customHeight="1">
      <c r="A39" s="92" t="s">
        <v>204</v>
      </c>
      <c r="B39" s="89" t="s">
        <v>7</v>
      </c>
      <c r="C39" s="90" t="s">
        <v>256</v>
      </c>
      <c r="D39" s="89" t="s">
        <v>79</v>
      </c>
      <c r="E39" s="45" t="s">
        <v>8</v>
      </c>
      <c r="F39" s="46" t="s">
        <v>217</v>
      </c>
      <c r="G39" s="90" t="s">
        <v>114</v>
      </c>
      <c r="H39" s="89" t="s">
        <v>9</v>
      </c>
      <c r="I39" s="76" t="s">
        <v>7</v>
      </c>
      <c r="J39" s="82" t="s">
        <v>127</v>
      </c>
      <c r="K39" s="76" t="s">
        <v>369</v>
      </c>
      <c r="L39" s="36" t="s">
        <v>8</v>
      </c>
      <c r="M39" s="37" t="s">
        <v>217</v>
      </c>
      <c r="N39" s="82" t="s">
        <v>114</v>
      </c>
      <c r="O39" s="76" t="s">
        <v>9</v>
      </c>
      <c r="P39" s="69" t="s">
        <v>200</v>
      </c>
      <c r="Q39" s="69" t="s">
        <v>200</v>
      </c>
      <c r="R39" s="117">
        <f>(10584.2/938693.6)*100</f>
        <v>1.1275457721241522</v>
      </c>
      <c r="S39" s="69" t="s">
        <v>200</v>
      </c>
      <c r="T39" s="69" t="s">
        <v>200</v>
      </c>
      <c r="U39" s="115">
        <f>(97977.9/938693.6)*100</f>
        <v>10.437687015230528</v>
      </c>
      <c r="V39" s="69" t="s">
        <v>200</v>
      </c>
      <c r="W39" s="69" t="s">
        <v>200</v>
      </c>
      <c r="X39" s="69" t="s">
        <v>200</v>
      </c>
      <c r="Y39" s="115">
        <f>(707663.1/938693.6)*100</f>
        <v>75.38808190446808</v>
      </c>
      <c r="Z39" s="115">
        <f>(122468.4/938693.6)*100</f>
        <v>13.046685308177237</v>
      </c>
      <c r="AA39" s="117" t="s">
        <v>200</v>
      </c>
    </row>
    <row r="40" spans="1:27" s="8" customFormat="1" ht="170.25" customHeight="1">
      <c r="A40" s="92"/>
      <c r="B40" s="89"/>
      <c r="C40" s="90"/>
      <c r="D40" s="89"/>
      <c r="E40" s="45" t="s">
        <v>10</v>
      </c>
      <c r="F40" s="46" t="s">
        <v>200</v>
      </c>
      <c r="G40" s="90"/>
      <c r="H40" s="89"/>
      <c r="I40" s="76"/>
      <c r="J40" s="82"/>
      <c r="K40" s="76"/>
      <c r="L40" s="36" t="s">
        <v>10</v>
      </c>
      <c r="M40" s="37" t="s">
        <v>200</v>
      </c>
      <c r="N40" s="82"/>
      <c r="O40" s="76"/>
      <c r="P40" s="66"/>
      <c r="Q40" s="66"/>
      <c r="R40" s="118"/>
      <c r="S40" s="66"/>
      <c r="T40" s="66"/>
      <c r="U40" s="116"/>
      <c r="V40" s="66"/>
      <c r="W40" s="66"/>
      <c r="X40" s="66"/>
      <c r="Y40" s="116"/>
      <c r="Z40" s="116"/>
      <c r="AA40" s="118"/>
    </row>
    <row r="41" spans="1:27" s="8" customFormat="1" ht="262.5" customHeight="1">
      <c r="A41" s="44" t="s">
        <v>205</v>
      </c>
      <c r="B41" s="45" t="s">
        <v>257</v>
      </c>
      <c r="C41" s="46" t="s">
        <v>242</v>
      </c>
      <c r="D41" s="45" t="s">
        <v>139</v>
      </c>
      <c r="E41" s="45" t="s">
        <v>20</v>
      </c>
      <c r="F41" s="46" t="s">
        <v>217</v>
      </c>
      <c r="G41" s="46" t="s">
        <v>121</v>
      </c>
      <c r="H41" s="45" t="s">
        <v>258</v>
      </c>
      <c r="I41" s="36" t="s">
        <v>257</v>
      </c>
      <c r="J41" s="37" t="s">
        <v>256</v>
      </c>
      <c r="K41" s="36" t="s">
        <v>287</v>
      </c>
      <c r="L41" s="36" t="s">
        <v>411</v>
      </c>
      <c r="M41" s="37" t="s">
        <v>217</v>
      </c>
      <c r="N41" s="37" t="s">
        <v>87</v>
      </c>
      <c r="O41" s="36" t="s">
        <v>258</v>
      </c>
      <c r="P41" s="20">
        <f>100-((100*(23543.9/48799.5)))</f>
        <v>51.753808952960576</v>
      </c>
      <c r="Q41" s="119" t="s">
        <v>200</v>
      </c>
      <c r="R41" s="120">
        <f>100-100*(161931.3/556637.7)</f>
        <v>70.90903113461414</v>
      </c>
      <c r="S41" s="20">
        <f>100-(100*(210205.5/795370))</f>
        <v>73.57135672705785</v>
      </c>
      <c r="T41" s="20">
        <f>100-((100*(74476.1/435332.9)))</f>
        <v>82.89214989264538</v>
      </c>
      <c r="U41" s="20">
        <f>100-(100*(24017.7/110024.2))</f>
        <v>78.17052975618091</v>
      </c>
      <c r="V41" s="20">
        <f>100-(100*(1914.9/36270.4))</f>
        <v>94.72048833208346</v>
      </c>
      <c r="W41" s="20">
        <f>100-(100*(2752.6/528895.7))</f>
        <v>99.47955712251017</v>
      </c>
      <c r="X41" s="20">
        <f>100-(100*(145437.3/256798))</f>
        <v>43.365096301373065</v>
      </c>
      <c r="Y41" s="20">
        <f>100-(100*(200877.4/1467509.6))</f>
        <v>86.31168068679074</v>
      </c>
      <c r="Z41" s="20">
        <f>100-(100*(77864.3/197221.7))</f>
        <v>60.51940531898873</v>
      </c>
      <c r="AA41" s="23" t="s">
        <v>200</v>
      </c>
    </row>
    <row r="42" spans="1:27" s="8" customFormat="1" ht="173.25" customHeight="1">
      <c r="A42" s="91" t="s">
        <v>328</v>
      </c>
      <c r="B42" s="89" t="s">
        <v>13</v>
      </c>
      <c r="C42" s="90" t="s">
        <v>243</v>
      </c>
      <c r="D42" s="89" t="s">
        <v>80</v>
      </c>
      <c r="E42" s="3" t="s">
        <v>14</v>
      </c>
      <c r="F42" s="46">
        <v>100</v>
      </c>
      <c r="G42" s="90" t="s">
        <v>114</v>
      </c>
      <c r="H42" s="89" t="s">
        <v>16</v>
      </c>
      <c r="I42" s="76" t="s">
        <v>13</v>
      </c>
      <c r="J42" s="82" t="s">
        <v>242</v>
      </c>
      <c r="K42" s="76" t="s">
        <v>326</v>
      </c>
      <c r="L42" s="40" t="s">
        <v>14</v>
      </c>
      <c r="M42" s="37">
        <v>100</v>
      </c>
      <c r="N42" s="82" t="s">
        <v>114</v>
      </c>
      <c r="O42" s="76" t="s">
        <v>370</v>
      </c>
      <c r="P42" s="69" t="s">
        <v>200</v>
      </c>
      <c r="Q42" s="69" t="s">
        <v>200</v>
      </c>
      <c r="R42" s="71">
        <v>0</v>
      </c>
      <c r="S42" s="69" t="s">
        <v>200</v>
      </c>
      <c r="T42" s="69" t="s">
        <v>200</v>
      </c>
      <c r="U42" s="71">
        <v>100</v>
      </c>
      <c r="V42" s="69" t="s">
        <v>200</v>
      </c>
      <c r="W42" s="69" t="s">
        <v>200</v>
      </c>
      <c r="X42" s="69" t="s">
        <v>200</v>
      </c>
      <c r="Y42" s="71">
        <v>100</v>
      </c>
      <c r="Z42" s="71">
        <v>100</v>
      </c>
      <c r="AA42" s="71" t="s">
        <v>200</v>
      </c>
    </row>
    <row r="43" spans="1:27" s="8" customFormat="1" ht="147.75" customHeight="1">
      <c r="A43" s="91"/>
      <c r="B43" s="89"/>
      <c r="C43" s="90"/>
      <c r="D43" s="89"/>
      <c r="E43" s="3" t="s">
        <v>15</v>
      </c>
      <c r="F43" s="46">
        <v>0</v>
      </c>
      <c r="G43" s="90"/>
      <c r="H43" s="89"/>
      <c r="I43" s="76"/>
      <c r="J43" s="82"/>
      <c r="K43" s="76"/>
      <c r="L43" s="40" t="s">
        <v>15</v>
      </c>
      <c r="M43" s="37">
        <v>0</v>
      </c>
      <c r="N43" s="82"/>
      <c r="O43" s="76"/>
      <c r="P43" s="66"/>
      <c r="Q43" s="66"/>
      <c r="R43" s="63"/>
      <c r="S43" s="66"/>
      <c r="T43" s="66"/>
      <c r="U43" s="63"/>
      <c r="V43" s="66"/>
      <c r="W43" s="66"/>
      <c r="X43" s="66"/>
      <c r="Y43" s="63"/>
      <c r="Z43" s="63"/>
      <c r="AA43" s="63"/>
    </row>
    <row r="44" spans="1:27" s="10" customFormat="1" ht="27" customHeight="1">
      <c r="A44" s="24" t="s">
        <v>353</v>
      </c>
      <c r="B44" s="87" t="s">
        <v>141</v>
      </c>
      <c r="C44" s="87"/>
      <c r="D44" s="87"/>
      <c r="E44" s="87"/>
      <c r="F44" s="87"/>
      <c r="G44" s="87"/>
      <c r="H44" s="87"/>
      <c r="I44" s="87" t="s">
        <v>141</v>
      </c>
      <c r="J44" s="87"/>
      <c r="K44" s="87"/>
      <c r="L44" s="87"/>
      <c r="M44" s="87"/>
      <c r="N44" s="87"/>
      <c r="O44" s="87"/>
      <c r="P44" s="18">
        <f>(P45+P46+P49+P53+P60+P67+P71+P75+P80)/9</f>
        <v>88.01137739046236</v>
      </c>
      <c r="Q44" s="18">
        <f>(Q45+Q60+Q67+Q71+Q75+Q80+Q81)/7</f>
        <v>90.64625850340136</v>
      </c>
      <c r="R44" s="18">
        <f>(R45+R46+R49+R53+R60+R61+R65+R67+R71+R75+R80+R81)/12</f>
        <v>72.80385259727464</v>
      </c>
      <c r="S44" s="18">
        <f>(S45+S46+S49+S53+S60+S61+S67+S71+S75+S80+S81)/11</f>
        <v>84.38446502473884</v>
      </c>
      <c r="T44" s="18">
        <f>(T45+T46+T49+T53+T60+T61+T67+T71+T75+T80+T81)/11</f>
        <v>63.67112106110915</v>
      </c>
      <c r="U44" s="18">
        <f>(U45+U46+U49+U60+U61+U65+U67+U71+U75+U80)/10</f>
        <v>90.11843238587424</v>
      </c>
      <c r="V44" s="18">
        <f>(V45+V46+V49+V60+V61+V67+V71+V75+V80)/9</f>
        <v>76.46149391191344</v>
      </c>
      <c r="W44" s="18">
        <f>(W45+W46+W49+W53+W60+W67+W71+W75+W80+W81)/10</f>
        <v>51.52462630997972</v>
      </c>
      <c r="X44" s="18">
        <f>(X45+X46+X49+X53+X60+X61+X67+X71+X75+X80+X81)/11</f>
        <v>66.64680233961155</v>
      </c>
      <c r="Y44" s="18">
        <f>(Y45+Y46+Y49+Y53+Y60+Y61+Y65+Y67+Y71+Y75+Y80+Y81)/12</f>
        <v>89.64737990947344</v>
      </c>
      <c r="Z44" s="18">
        <f>(Z45+Z46+Z49+Z53+Z60+Z61+Z65+Z67+Z71+Z75+Z80)/11</f>
        <v>87.47676401033932</v>
      </c>
      <c r="AA44" s="18" t="e">
        <f>(AA45+AA46+AA49+AA53+AA80+AA81)/6</f>
        <v>#REF!</v>
      </c>
    </row>
    <row r="45" spans="1:27" s="8" customFormat="1" ht="255.75" customHeight="1">
      <c r="A45" s="44" t="s">
        <v>209</v>
      </c>
      <c r="B45" s="45" t="s">
        <v>135</v>
      </c>
      <c r="C45" s="46" t="s">
        <v>128</v>
      </c>
      <c r="D45" s="45" t="s">
        <v>39</v>
      </c>
      <c r="E45" s="45" t="s">
        <v>21</v>
      </c>
      <c r="F45" s="46" t="s">
        <v>217</v>
      </c>
      <c r="G45" s="46" t="s">
        <v>121</v>
      </c>
      <c r="H45" s="45" t="s">
        <v>136</v>
      </c>
      <c r="I45" s="36" t="s">
        <v>280</v>
      </c>
      <c r="J45" s="37" t="s">
        <v>330</v>
      </c>
      <c r="K45" s="36" t="s">
        <v>371</v>
      </c>
      <c r="L45" s="36" t="s">
        <v>281</v>
      </c>
      <c r="M45" s="37" t="s">
        <v>217</v>
      </c>
      <c r="N45" s="37" t="s">
        <v>114</v>
      </c>
      <c r="O45" s="36" t="s">
        <v>282</v>
      </c>
      <c r="P45" s="25">
        <v>100</v>
      </c>
      <c r="Q45" s="25">
        <v>100</v>
      </c>
      <c r="R45" s="25">
        <v>100</v>
      </c>
      <c r="S45" s="25">
        <v>100</v>
      </c>
      <c r="T45" s="25">
        <v>100</v>
      </c>
      <c r="U45" s="25">
        <v>100</v>
      </c>
      <c r="V45" s="25">
        <v>100</v>
      </c>
      <c r="W45" s="25">
        <v>100</v>
      </c>
      <c r="X45" s="25">
        <v>100</v>
      </c>
      <c r="Y45" s="25">
        <v>100</v>
      </c>
      <c r="Z45" s="25">
        <v>100</v>
      </c>
      <c r="AA45" s="25">
        <v>100</v>
      </c>
    </row>
    <row r="46" spans="1:27" s="11" customFormat="1" ht="275.25" customHeight="1">
      <c r="A46" s="91" t="s">
        <v>210</v>
      </c>
      <c r="B46" s="121" t="s">
        <v>239</v>
      </c>
      <c r="C46" s="90" t="s">
        <v>244</v>
      </c>
      <c r="D46" s="121" t="s">
        <v>89</v>
      </c>
      <c r="E46" s="45" t="s">
        <v>61</v>
      </c>
      <c r="F46" s="46"/>
      <c r="G46" s="46" t="s">
        <v>121</v>
      </c>
      <c r="H46" s="121" t="s">
        <v>187</v>
      </c>
      <c r="I46" s="88" t="s">
        <v>40</v>
      </c>
      <c r="J46" s="82" t="s">
        <v>331</v>
      </c>
      <c r="K46" s="88" t="s">
        <v>303</v>
      </c>
      <c r="L46" s="36" t="s">
        <v>324</v>
      </c>
      <c r="M46" s="37"/>
      <c r="N46" s="37" t="s">
        <v>114</v>
      </c>
      <c r="O46" s="88" t="s">
        <v>187</v>
      </c>
      <c r="P46" s="61">
        <v>100</v>
      </c>
      <c r="Q46" s="69" t="s">
        <v>200</v>
      </c>
      <c r="R46" s="61">
        <v>100</v>
      </c>
      <c r="S46" s="61">
        <v>100</v>
      </c>
      <c r="T46" s="115">
        <v>92.2651733668038</v>
      </c>
      <c r="U46" s="61">
        <v>100</v>
      </c>
      <c r="V46" s="61">
        <v>100</v>
      </c>
      <c r="W46" s="115">
        <v>93.97151711581634</v>
      </c>
      <c r="X46" s="61">
        <v>100</v>
      </c>
      <c r="Y46" s="61">
        <v>100</v>
      </c>
      <c r="Z46" s="61">
        <v>100</v>
      </c>
      <c r="AA46" s="115" t="e">
        <f>(1-((95-#REF!)/95))*100</f>
        <v>#REF!</v>
      </c>
    </row>
    <row r="47" spans="1:27" s="11" customFormat="1" ht="27" customHeight="1">
      <c r="A47" s="91"/>
      <c r="B47" s="121"/>
      <c r="C47" s="90"/>
      <c r="D47" s="121"/>
      <c r="E47" s="2" t="s">
        <v>24</v>
      </c>
      <c r="F47" s="46">
        <v>100</v>
      </c>
      <c r="G47" s="90" t="s">
        <v>84</v>
      </c>
      <c r="H47" s="121"/>
      <c r="I47" s="88"/>
      <c r="J47" s="82"/>
      <c r="K47" s="88"/>
      <c r="L47" s="36" t="s">
        <v>24</v>
      </c>
      <c r="M47" s="37">
        <v>100</v>
      </c>
      <c r="N47" s="82" t="s">
        <v>84</v>
      </c>
      <c r="O47" s="88"/>
      <c r="P47" s="62"/>
      <c r="Q47" s="65"/>
      <c r="R47" s="62"/>
      <c r="S47" s="62"/>
      <c r="T47" s="122"/>
      <c r="U47" s="62"/>
      <c r="V47" s="62"/>
      <c r="W47" s="122"/>
      <c r="X47" s="62"/>
      <c r="Y47" s="62"/>
      <c r="Z47" s="62"/>
      <c r="AA47" s="122"/>
    </row>
    <row r="48" spans="1:27" s="11" customFormat="1" ht="42" customHeight="1">
      <c r="A48" s="91"/>
      <c r="B48" s="121"/>
      <c r="C48" s="90"/>
      <c r="D48" s="121"/>
      <c r="E48" s="2" t="s">
        <v>25</v>
      </c>
      <c r="F48" s="46" t="s">
        <v>67</v>
      </c>
      <c r="G48" s="90"/>
      <c r="H48" s="121"/>
      <c r="I48" s="88"/>
      <c r="J48" s="82"/>
      <c r="K48" s="88"/>
      <c r="L48" s="36" t="s">
        <v>25</v>
      </c>
      <c r="M48" s="36" t="s">
        <v>263</v>
      </c>
      <c r="N48" s="82"/>
      <c r="O48" s="88"/>
      <c r="P48" s="63"/>
      <c r="Q48" s="66"/>
      <c r="R48" s="63"/>
      <c r="S48" s="63"/>
      <c r="T48" s="116"/>
      <c r="U48" s="63"/>
      <c r="V48" s="63"/>
      <c r="W48" s="116"/>
      <c r="X48" s="63"/>
      <c r="Y48" s="63"/>
      <c r="Z48" s="63"/>
      <c r="AA48" s="116"/>
    </row>
    <row r="49" spans="1:27" s="11" customFormat="1" ht="340.5" customHeight="1">
      <c r="A49" s="91" t="s">
        <v>211</v>
      </c>
      <c r="B49" s="89" t="s">
        <v>224</v>
      </c>
      <c r="C49" s="90" t="s">
        <v>137</v>
      </c>
      <c r="D49" s="89" t="s">
        <v>139</v>
      </c>
      <c r="E49" s="45" t="s">
        <v>22</v>
      </c>
      <c r="F49" s="46"/>
      <c r="G49" s="90" t="s">
        <v>114</v>
      </c>
      <c r="H49" s="89" t="s">
        <v>75</v>
      </c>
      <c r="I49" s="76" t="s">
        <v>224</v>
      </c>
      <c r="J49" s="82" t="s">
        <v>320</v>
      </c>
      <c r="K49" s="76" t="s">
        <v>287</v>
      </c>
      <c r="L49" s="36" t="s">
        <v>323</v>
      </c>
      <c r="M49" s="37"/>
      <c r="N49" s="82" t="s">
        <v>114</v>
      </c>
      <c r="O49" s="76" t="s">
        <v>265</v>
      </c>
      <c r="P49" s="61">
        <v>100</v>
      </c>
      <c r="Q49" s="69" t="s">
        <v>200</v>
      </c>
      <c r="R49" s="61">
        <v>100</v>
      </c>
      <c r="S49" s="115">
        <v>92.94427735298893</v>
      </c>
      <c r="T49" s="115">
        <v>61.37666846693928</v>
      </c>
      <c r="U49" s="61">
        <v>100</v>
      </c>
      <c r="V49" s="61">
        <v>100</v>
      </c>
      <c r="W49" s="61">
        <v>0</v>
      </c>
      <c r="X49" s="61">
        <v>0</v>
      </c>
      <c r="Y49" s="61">
        <v>100</v>
      </c>
      <c r="Z49" s="61">
        <v>100</v>
      </c>
      <c r="AA49" s="61">
        <v>100</v>
      </c>
    </row>
    <row r="50" spans="1:27" s="11" customFormat="1" ht="27.75" customHeight="1">
      <c r="A50" s="91"/>
      <c r="B50" s="89"/>
      <c r="C50" s="90"/>
      <c r="D50" s="89"/>
      <c r="E50" s="45" t="s">
        <v>26</v>
      </c>
      <c r="F50" s="46">
        <v>100</v>
      </c>
      <c r="G50" s="90"/>
      <c r="H50" s="89"/>
      <c r="I50" s="76"/>
      <c r="J50" s="82"/>
      <c r="K50" s="76"/>
      <c r="L50" s="36" t="s">
        <v>26</v>
      </c>
      <c r="M50" s="37">
        <v>100</v>
      </c>
      <c r="N50" s="82"/>
      <c r="O50" s="76"/>
      <c r="P50" s="62"/>
      <c r="Q50" s="65"/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 spans="1:27" s="11" customFormat="1" ht="27.75" customHeight="1">
      <c r="A51" s="91"/>
      <c r="B51" s="89"/>
      <c r="C51" s="90"/>
      <c r="D51" s="89"/>
      <c r="E51" s="45" t="s">
        <v>27</v>
      </c>
      <c r="F51" s="46" t="s">
        <v>68</v>
      </c>
      <c r="G51" s="90"/>
      <c r="H51" s="89"/>
      <c r="I51" s="76"/>
      <c r="J51" s="82"/>
      <c r="K51" s="76"/>
      <c r="L51" s="36" t="s">
        <v>27</v>
      </c>
      <c r="M51" s="37" t="s">
        <v>68</v>
      </c>
      <c r="N51" s="82"/>
      <c r="O51" s="76"/>
      <c r="P51" s="62"/>
      <c r="Q51" s="65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 s="11" customFormat="1" ht="27.75" customHeight="1">
      <c r="A52" s="91"/>
      <c r="B52" s="89"/>
      <c r="C52" s="90"/>
      <c r="D52" s="89"/>
      <c r="E52" s="45" t="s">
        <v>28</v>
      </c>
      <c r="F52" s="46">
        <v>0</v>
      </c>
      <c r="G52" s="90"/>
      <c r="H52" s="89"/>
      <c r="I52" s="76"/>
      <c r="J52" s="82"/>
      <c r="K52" s="76"/>
      <c r="L52" s="36" t="s">
        <v>28</v>
      </c>
      <c r="M52" s="37">
        <v>0</v>
      </c>
      <c r="N52" s="82"/>
      <c r="O52" s="76"/>
      <c r="P52" s="63"/>
      <c r="Q52" s="66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8" customFormat="1" ht="132.75" customHeight="1">
      <c r="A53" s="91" t="s">
        <v>212</v>
      </c>
      <c r="B53" s="89" t="s">
        <v>41</v>
      </c>
      <c r="C53" s="90" t="s">
        <v>138</v>
      </c>
      <c r="D53" s="89" t="s">
        <v>153</v>
      </c>
      <c r="E53" s="45" t="s">
        <v>2</v>
      </c>
      <c r="F53" s="46"/>
      <c r="G53" s="90" t="s">
        <v>121</v>
      </c>
      <c r="H53" s="89" t="s">
        <v>188</v>
      </c>
      <c r="I53" s="89" t="s">
        <v>41</v>
      </c>
      <c r="J53" s="90" t="s">
        <v>332</v>
      </c>
      <c r="K53" s="89" t="s">
        <v>304</v>
      </c>
      <c r="L53" s="45" t="s">
        <v>2</v>
      </c>
      <c r="M53" s="46"/>
      <c r="N53" s="90" t="s">
        <v>114</v>
      </c>
      <c r="O53" s="89" t="s">
        <v>188</v>
      </c>
      <c r="P53" s="61">
        <v>100</v>
      </c>
      <c r="Q53" s="69" t="s">
        <v>200</v>
      </c>
      <c r="R53" s="61">
        <v>100</v>
      </c>
      <c r="S53" s="61">
        <v>100</v>
      </c>
      <c r="T53" s="61">
        <v>0</v>
      </c>
      <c r="U53" s="69" t="s">
        <v>200</v>
      </c>
      <c r="V53" s="123" t="s">
        <v>200</v>
      </c>
      <c r="W53" s="61">
        <v>100</v>
      </c>
      <c r="X53" s="61">
        <v>100</v>
      </c>
      <c r="Y53" s="61">
        <v>100</v>
      </c>
      <c r="Z53" s="61">
        <v>100</v>
      </c>
      <c r="AA53" s="61">
        <v>100</v>
      </c>
    </row>
    <row r="54" spans="1:27" s="8" customFormat="1" ht="22.5" customHeight="1">
      <c r="A54" s="91"/>
      <c r="B54" s="89"/>
      <c r="C54" s="90"/>
      <c r="D54" s="89"/>
      <c r="E54" s="42" t="s">
        <v>29</v>
      </c>
      <c r="F54" s="46">
        <v>100</v>
      </c>
      <c r="G54" s="90"/>
      <c r="H54" s="89"/>
      <c r="I54" s="89"/>
      <c r="J54" s="90"/>
      <c r="K54" s="89"/>
      <c r="L54" s="42" t="s">
        <v>29</v>
      </c>
      <c r="M54" s="46">
        <v>100</v>
      </c>
      <c r="N54" s="90"/>
      <c r="O54" s="89"/>
      <c r="P54" s="62"/>
      <c r="Q54" s="65"/>
      <c r="R54" s="62"/>
      <c r="S54" s="62"/>
      <c r="T54" s="62"/>
      <c r="U54" s="65"/>
      <c r="V54" s="124"/>
      <c r="W54" s="62"/>
      <c r="X54" s="62"/>
      <c r="Y54" s="62"/>
      <c r="Z54" s="62"/>
      <c r="AA54" s="62"/>
    </row>
    <row r="55" spans="1:27" s="8" customFormat="1" ht="22.5" customHeight="1">
      <c r="A55" s="91"/>
      <c r="B55" s="89"/>
      <c r="C55" s="90"/>
      <c r="D55" s="89"/>
      <c r="E55" s="42" t="s">
        <v>30</v>
      </c>
      <c r="F55" s="46">
        <v>70</v>
      </c>
      <c r="G55" s="90"/>
      <c r="H55" s="89"/>
      <c r="I55" s="89"/>
      <c r="J55" s="90"/>
      <c r="K55" s="89"/>
      <c r="L55" s="42" t="s">
        <v>30</v>
      </c>
      <c r="M55" s="46">
        <v>70</v>
      </c>
      <c r="N55" s="90"/>
      <c r="O55" s="89"/>
      <c r="P55" s="62"/>
      <c r="Q55" s="65"/>
      <c r="R55" s="62"/>
      <c r="S55" s="62"/>
      <c r="T55" s="62"/>
      <c r="U55" s="65"/>
      <c r="V55" s="124"/>
      <c r="W55" s="62"/>
      <c r="X55" s="62"/>
      <c r="Y55" s="62"/>
      <c r="Z55" s="62"/>
      <c r="AA55" s="62"/>
    </row>
    <row r="56" spans="1:27" s="8" customFormat="1" ht="22.5" customHeight="1">
      <c r="A56" s="91"/>
      <c r="B56" s="89"/>
      <c r="C56" s="90"/>
      <c r="D56" s="89"/>
      <c r="E56" s="42" t="s">
        <v>31</v>
      </c>
      <c r="F56" s="46">
        <v>70</v>
      </c>
      <c r="G56" s="90"/>
      <c r="H56" s="89"/>
      <c r="I56" s="89"/>
      <c r="J56" s="90"/>
      <c r="K56" s="89"/>
      <c r="L56" s="42" t="s">
        <v>31</v>
      </c>
      <c r="M56" s="46">
        <v>70</v>
      </c>
      <c r="N56" s="90"/>
      <c r="O56" s="89"/>
      <c r="P56" s="62"/>
      <c r="Q56" s="65"/>
      <c r="R56" s="62"/>
      <c r="S56" s="62"/>
      <c r="T56" s="62"/>
      <c r="U56" s="65"/>
      <c r="V56" s="124"/>
      <c r="W56" s="62"/>
      <c r="X56" s="62"/>
      <c r="Y56" s="62"/>
      <c r="Z56" s="62"/>
      <c r="AA56" s="62"/>
    </row>
    <row r="57" spans="1:27" s="8" customFormat="1" ht="22.5" customHeight="1">
      <c r="A57" s="91"/>
      <c r="B57" s="89"/>
      <c r="C57" s="90"/>
      <c r="D57" s="89"/>
      <c r="E57" s="2" t="s">
        <v>32</v>
      </c>
      <c r="F57" s="46">
        <v>0</v>
      </c>
      <c r="G57" s="90"/>
      <c r="H57" s="89"/>
      <c r="I57" s="89"/>
      <c r="J57" s="90"/>
      <c r="K57" s="89"/>
      <c r="L57" s="2" t="s">
        <v>32</v>
      </c>
      <c r="M57" s="46">
        <v>0</v>
      </c>
      <c r="N57" s="90"/>
      <c r="O57" s="89"/>
      <c r="P57" s="62"/>
      <c r="Q57" s="65"/>
      <c r="R57" s="62"/>
      <c r="S57" s="62"/>
      <c r="T57" s="62"/>
      <c r="U57" s="65"/>
      <c r="V57" s="124"/>
      <c r="W57" s="62"/>
      <c r="X57" s="62"/>
      <c r="Y57" s="62"/>
      <c r="Z57" s="62"/>
      <c r="AA57" s="62"/>
    </row>
    <row r="58" spans="1:27" s="8" customFormat="1" ht="22.5" customHeight="1">
      <c r="A58" s="91"/>
      <c r="B58" s="89"/>
      <c r="C58" s="90"/>
      <c r="D58" s="89"/>
      <c r="E58" s="43" t="s">
        <v>174</v>
      </c>
      <c r="F58" s="46">
        <v>0</v>
      </c>
      <c r="G58" s="90"/>
      <c r="H58" s="89"/>
      <c r="I58" s="89"/>
      <c r="J58" s="90"/>
      <c r="K58" s="89"/>
      <c r="L58" s="43" t="s">
        <v>174</v>
      </c>
      <c r="M58" s="46">
        <v>0</v>
      </c>
      <c r="N58" s="90"/>
      <c r="O58" s="89"/>
      <c r="P58" s="62"/>
      <c r="Q58" s="65"/>
      <c r="R58" s="62"/>
      <c r="S58" s="62"/>
      <c r="T58" s="62"/>
      <c r="U58" s="65"/>
      <c r="V58" s="124"/>
      <c r="W58" s="62"/>
      <c r="X58" s="62"/>
      <c r="Y58" s="62"/>
      <c r="Z58" s="62"/>
      <c r="AA58" s="62"/>
    </row>
    <row r="59" spans="1:27" s="8" customFormat="1" ht="32.25" customHeight="1">
      <c r="A59" s="91"/>
      <c r="B59" s="89"/>
      <c r="C59" s="90"/>
      <c r="D59" s="89"/>
      <c r="E59" s="43" t="s">
        <v>173</v>
      </c>
      <c r="F59" s="46" t="s">
        <v>200</v>
      </c>
      <c r="G59" s="90"/>
      <c r="H59" s="89"/>
      <c r="I59" s="89"/>
      <c r="J59" s="90"/>
      <c r="K59" s="89"/>
      <c r="L59" s="43" t="s">
        <v>173</v>
      </c>
      <c r="M59" s="46" t="s">
        <v>200</v>
      </c>
      <c r="N59" s="90"/>
      <c r="O59" s="89"/>
      <c r="P59" s="63"/>
      <c r="Q59" s="66"/>
      <c r="R59" s="63"/>
      <c r="S59" s="63"/>
      <c r="T59" s="63"/>
      <c r="U59" s="66"/>
      <c r="V59" s="125"/>
      <c r="W59" s="63"/>
      <c r="X59" s="63"/>
      <c r="Y59" s="63"/>
      <c r="Z59" s="63"/>
      <c r="AA59" s="63"/>
    </row>
    <row r="60" spans="1:27" s="8" customFormat="1" ht="222" customHeight="1">
      <c r="A60" s="44" t="s">
        <v>213</v>
      </c>
      <c r="B60" s="45" t="s">
        <v>6</v>
      </c>
      <c r="C60" s="46" t="s">
        <v>245</v>
      </c>
      <c r="D60" s="45" t="s">
        <v>103</v>
      </c>
      <c r="E60" s="45" t="s">
        <v>51</v>
      </c>
      <c r="F60" s="46" t="s">
        <v>217</v>
      </c>
      <c r="G60" s="46" t="s">
        <v>114</v>
      </c>
      <c r="H60" s="45" t="s">
        <v>149</v>
      </c>
      <c r="I60" s="36" t="s">
        <v>314</v>
      </c>
      <c r="J60" s="37" t="s">
        <v>333</v>
      </c>
      <c r="K60" s="36" t="s">
        <v>301</v>
      </c>
      <c r="L60" s="36" t="s">
        <v>315</v>
      </c>
      <c r="M60" s="37" t="s">
        <v>217</v>
      </c>
      <c r="N60" s="37" t="s">
        <v>114</v>
      </c>
      <c r="O60" s="36" t="s">
        <v>149</v>
      </c>
      <c r="P60" s="20">
        <f>100*(45/68)</f>
        <v>66.17647058823529</v>
      </c>
      <c r="Q60" s="20">
        <f>100*(71/84)</f>
        <v>84.52380952380952</v>
      </c>
      <c r="R60" s="20">
        <f>100*(584/887)</f>
        <v>65.83990980834274</v>
      </c>
      <c r="S60" s="20">
        <f>100*(27/38)</f>
        <v>71.05263157894737</v>
      </c>
      <c r="T60" s="20">
        <f>100*(349/505)</f>
        <v>69.10891089108911</v>
      </c>
      <c r="U60" s="20">
        <f>100*(96/172)</f>
        <v>55.81395348837209</v>
      </c>
      <c r="V60" s="20">
        <f>100*(12/23)</f>
        <v>52.17391304347826</v>
      </c>
      <c r="W60" s="20">
        <f>100*(105/145)</f>
        <v>72.41379310344827</v>
      </c>
      <c r="X60" s="20">
        <f>100*(125/159)</f>
        <v>78.61635220125787</v>
      </c>
      <c r="Y60" s="20">
        <f>100*(3112/4574)</f>
        <v>68.03672933974639</v>
      </c>
      <c r="Z60" s="20">
        <f>100*(397/570)</f>
        <v>69.64912280701753</v>
      </c>
      <c r="AA60" s="126" t="s">
        <v>393</v>
      </c>
    </row>
    <row r="61" spans="1:27" s="8" customFormat="1" ht="137.25" customHeight="1">
      <c r="A61" s="91" t="s">
        <v>214</v>
      </c>
      <c r="B61" s="89" t="s">
        <v>240</v>
      </c>
      <c r="C61" s="90" t="s">
        <v>140</v>
      </c>
      <c r="D61" s="89" t="s">
        <v>78</v>
      </c>
      <c r="E61" s="89" t="s">
        <v>52</v>
      </c>
      <c r="F61" s="90" t="s">
        <v>217</v>
      </c>
      <c r="G61" s="90" t="s">
        <v>114</v>
      </c>
      <c r="H61" s="89" t="s">
        <v>246</v>
      </c>
      <c r="I61" s="76" t="s">
        <v>412</v>
      </c>
      <c r="J61" s="82" t="s">
        <v>313</v>
      </c>
      <c r="K61" s="76" t="s">
        <v>413</v>
      </c>
      <c r="L61" s="36" t="s">
        <v>414</v>
      </c>
      <c r="M61" s="37" t="s">
        <v>217</v>
      </c>
      <c r="N61" s="82" t="s">
        <v>114</v>
      </c>
      <c r="O61" s="76" t="s">
        <v>415</v>
      </c>
      <c r="P61" s="69" t="s">
        <v>200</v>
      </c>
      <c r="Q61" s="69" t="s">
        <v>200</v>
      </c>
      <c r="R61" s="115">
        <f>(1-((95-(100*(58/126)))/95))*100</f>
        <v>48.45446950710108</v>
      </c>
      <c r="S61" s="115">
        <f>(1-((95-(100*(5/20)))/95))*100</f>
        <v>26.315789473684216</v>
      </c>
      <c r="T61" s="115">
        <f>(1-((95-(100*(2/4)))/95))*100</f>
        <v>52.63157894736843</v>
      </c>
      <c r="U61" s="115">
        <f>100*(6/6)</f>
        <v>100</v>
      </c>
      <c r="V61" s="115">
        <f>(1-((95-(100*(3/32)))/95))*100</f>
        <v>9.868421052631582</v>
      </c>
      <c r="W61" s="69" t="s">
        <v>200</v>
      </c>
      <c r="X61" s="115">
        <f>(1-((95-(100*(4/31)))/95))*100</f>
        <v>13.582342954159598</v>
      </c>
      <c r="Y61" s="115">
        <f>(1-((95-(100*(37/42)))/95))*100</f>
        <v>92.73182957393483</v>
      </c>
      <c r="Z61" s="115">
        <f>(1-((95-(100*(20/29)))/95))*100</f>
        <v>72.59528130671507</v>
      </c>
      <c r="AA61" s="117" t="s">
        <v>200</v>
      </c>
    </row>
    <row r="62" spans="1:27" s="8" customFormat="1" ht="27" customHeight="1">
      <c r="A62" s="91"/>
      <c r="B62" s="89"/>
      <c r="C62" s="90"/>
      <c r="D62" s="89"/>
      <c r="E62" s="89"/>
      <c r="F62" s="90"/>
      <c r="G62" s="90"/>
      <c r="H62" s="89"/>
      <c r="I62" s="76"/>
      <c r="J62" s="82"/>
      <c r="K62" s="76"/>
      <c r="L62" s="38" t="s">
        <v>42</v>
      </c>
      <c r="M62" s="37">
        <v>100</v>
      </c>
      <c r="N62" s="82"/>
      <c r="O62" s="76"/>
      <c r="P62" s="65"/>
      <c r="Q62" s="65"/>
      <c r="R62" s="122"/>
      <c r="S62" s="122"/>
      <c r="T62" s="122"/>
      <c r="U62" s="122"/>
      <c r="V62" s="122"/>
      <c r="W62" s="65"/>
      <c r="X62" s="122"/>
      <c r="Y62" s="122"/>
      <c r="Z62" s="122"/>
      <c r="AA62" s="127"/>
    </row>
    <row r="63" spans="1:27" s="8" customFormat="1" ht="42" customHeight="1">
      <c r="A63" s="91"/>
      <c r="B63" s="89"/>
      <c r="C63" s="90"/>
      <c r="D63" s="89"/>
      <c r="E63" s="89"/>
      <c r="F63" s="90"/>
      <c r="G63" s="90"/>
      <c r="H63" s="89"/>
      <c r="I63" s="76"/>
      <c r="J63" s="82"/>
      <c r="K63" s="76"/>
      <c r="L63" s="38" t="s">
        <v>43</v>
      </c>
      <c r="M63" s="37" t="s">
        <v>44</v>
      </c>
      <c r="N63" s="82"/>
      <c r="O63" s="76"/>
      <c r="P63" s="65"/>
      <c r="Q63" s="65"/>
      <c r="R63" s="122"/>
      <c r="S63" s="122"/>
      <c r="T63" s="122"/>
      <c r="U63" s="122"/>
      <c r="V63" s="122"/>
      <c r="W63" s="65"/>
      <c r="X63" s="122"/>
      <c r="Y63" s="122"/>
      <c r="Z63" s="122"/>
      <c r="AA63" s="127"/>
    </row>
    <row r="64" spans="1:27" s="8" customFormat="1" ht="59.25" customHeight="1">
      <c r="A64" s="128"/>
      <c r="B64" s="89"/>
      <c r="C64" s="90"/>
      <c r="D64" s="89"/>
      <c r="E64" s="45" t="s">
        <v>241</v>
      </c>
      <c r="F64" s="46" t="s">
        <v>200</v>
      </c>
      <c r="G64" s="90"/>
      <c r="H64" s="89"/>
      <c r="I64" s="76"/>
      <c r="J64" s="82"/>
      <c r="K64" s="76"/>
      <c r="L64" s="36" t="s">
        <v>416</v>
      </c>
      <c r="M64" s="37" t="s">
        <v>200</v>
      </c>
      <c r="N64" s="82"/>
      <c r="O64" s="76"/>
      <c r="P64" s="66"/>
      <c r="Q64" s="66"/>
      <c r="R64" s="116"/>
      <c r="S64" s="116"/>
      <c r="T64" s="116"/>
      <c r="U64" s="116"/>
      <c r="V64" s="116"/>
      <c r="W64" s="66"/>
      <c r="X64" s="116"/>
      <c r="Y64" s="116"/>
      <c r="Z64" s="116"/>
      <c r="AA64" s="118"/>
    </row>
    <row r="65" spans="1:27" s="8" customFormat="1" ht="160.5" customHeight="1">
      <c r="A65" s="92" t="s">
        <v>312</v>
      </c>
      <c r="B65" s="121" t="s">
        <v>175</v>
      </c>
      <c r="C65" s="90" t="s">
        <v>176</v>
      </c>
      <c r="D65" s="121" t="s">
        <v>100</v>
      </c>
      <c r="E65" s="2" t="s">
        <v>101</v>
      </c>
      <c r="F65" s="46" t="s">
        <v>217</v>
      </c>
      <c r="G65" s="90" t="s">
        <v>114</v>
      </c>
      <c r="H65" s="121" t="s">
        <v>102</v>
      </c>
      <c r="I65" s="88" t="s">
        <v>175</v>
      </c>
      <c r="J65" s="82" t="s">
        <v>321</v>
      </c>
      <c r="K65" s="88" t="s">
        <v>100</v>
      </c>
      <c r="L65" s="38" t="s">
        <v>372</v>
      </c>
      <c r="M65" s="37"/>
      <c r="N65" s="82" t="s">
        <v>114</v>
      </c>
      <c r="O65" s="88" t="s">
        <v>102</v>
      </c>
      <c r="P65" s="69" t="s">
        <v>200</v>
      </c>
      <c r="Q65" s="69" t="s">
        <v>200</v>
      </c>
      <c r="R65" s="69">
        <v>100</v>
      </c>
      <c r="S65" s="69" t="s">
        <v>200</v>
      </c>
      <c r="T65" s="69" t="s">
        <v>200</v>
      </c>
      <c r="U65" s="64">
        <v>100</v>
      </c>
      <c r="V65" s="69" t="s">
        <v>200</v>
      </c>
      <c r="W65" s="69" t="s">
        <v>200</v>
      </c>
      <c r="X65" s="69" t="s">
        <v>200</v>
      </c>
      <c r="Y65" s="61">
        <v>100</v>
      </c>
      <c r="Z65" s="61">
        <v>100</v>
      </c>
      <c r="AA65" s="69" t="s">
        <v>200</v>
      </c>
    </row>
    <row r="66" spans="1:27" s="8" customFormat="1" ht="36" customHeight="1">
      <c r="A66" s="128"/>
      <c r="B66" s="121"/>
      <c r="C66" s="90"/>
      <c r="D66" s="121"/>
      <c r="E66" s="2" t="s">
        <v>264</v>
      </c>
      <c r="F66" s="46" t="s">
        <v>200</v>
      </c>
      <c r="G66" s="90"/>
      <c r="H66" s="121"/>
      <c r="I66" s="88"/>
      <c r="J66" s="82"/>
      <c r="K66" s="88"/>
      <c r="L66" s="38" t="s">
        <v>264</v>
      </c>
      <c r="M66" s="37" t="s">
        <v>200</v>
      </c>
      <c r="N66" s="82"/>
      <c r="O66" s="88"/>
      <c r="P66" s="70"/>
      <c r="Q66" s="66"/>
      <c r="R66" s="66"/>
      <c r="S66" s="66"/>
      <c r="T66" s="66"/>
      <c r="U66" s="66"/>
      <c r="V66" s="66"/>
      <c r="W66" s="66"/>
      <c r="X66" s="66"/>
      <c r="Y66" s="63"/>
      <c r="Z66" s="63"/>
      <c r="AA66" s="66"/>
    </row>
    <row r="67" spans="1:27" s="8" customFormat="1" ht="141" customHeight="1">
      <c r="A67" s="92" t="s">
        <v>215</v>
      </c>
      <c r="B67" s="89" t="s">
        <v>144</v>
      </c>
      <c r="C67" s="90" t="s">
        <v>142</v>
      </c>
      <c r="D67" s="89" t="s">
        <v>154</v>
      </c>
      <c r="E67" s="45" t="s">
        <v>53</v>
      </c>
      <c r="F67" s="46"/>
      <c r="G67" s="90" t="s">
        <v>87</v>
      </c>
      <c r="H67" s="89" t="s">
        <v>189</v>
      </c>
      <c r="I67" s="89" t="s">
        <v>144</v>
      </c>
      <c r="J67" s="90" t="s">
        <v>143</v>
      </c>
      <c r="K67" s="89" t="s">
        <v>154</v>
      </c>
      <c r="L67" s="45" t="s">
        <v>53</v>
      </c>
      <c r="M67" s="46"/>
      <c r="N67" s="90" t="s">
        <v>87</v>
      </c>
      <c r="O67" s="89" t="s">
        <v>189</v>
      </c>
      <c r="P67" s="61">
        <v>100</v>
      </c>
      <c r="Q67" s="61">
        <v>100</v>
      </c>
      <c r="R67" s="61">
        <v>0</v>
      </c>
      <c r="S67" s="61">
        <v>100</v>
      </c>
      <c r="T67" s="61">
        <v>0</v>
      </c>
      <c r="U67" s="61">
        <v>100</v>
      </c>
      <c r="V67" s="61">
        <v>100</v>
      </c>
      <c r="W67" s="61">
        <v>0</v>
      </c>
      <c r="X67" s="61">
        <v>0</v>
      </c>
      <c r="Y67" s="61">
        <v>100</v>
      </c>
      <c r="Z67" s="61">
        <v>100</v>
      </c>
      <c r="AA67" s="71" t="s">
        <v>200</v>
      </c>
    </row>
    <row r="68" spans="1:27" s="8" customFormat="1" ht="25.5" customHeight="1">
      <c r="A68" s="91"/>
      <c r="B68" s="89"/>
      <c r="C68" s="90"/>
      <c r="D68" s="89"/>
      <c r="E68" s="45" t="s">
        <v>70</v>
      </c>
      <c r="F68" s="46">
        <v>100</v>
      </c>
      <c r="G68" s="90"/>
      <c r="H68" s="89"/>
      <c r="I68" s="89"/>
      <c r="J68" s="90"/>
      <c r="K68" s="89"/>
      <c r="L68" s="45" t="s">
        <v>70</v>
      </c>
      <c r="M68" s="46">
        <v>100</v>
      </c>
      <c r="N68" s="90"/>
      <c r="O68" s="89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</row>
    <row r="69" spans="1:27" s="8" customFormat="1" ht="25.5" customHeight="1">
      <c r="A69" s="91"/>
      <c r="B69" s="89"/>
      <c r="C69" s="90"/>
      <c r="D69" s="89"/>
      <c r="E69" s="1" t="s">
        <v>69</v>
      </c>
      <c r="F69" s="44">
        <v>50</v>
      </c>
      <c r="G69" s="90"/>
      <c r="H69" s="89"/>
      <c r="I69" s="89"/>
      <c r="J69" s="90"/>
      <c r="K69" s="89"/>
      <c r="L69" s="1" t="s">
        <v>69</v>
      </c>
      <c r="M69" s="44">
        <v>50</v>
      </c>
      <c r="N69" s="90"/>
      <c r="O69" s="89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</row>
    <row r="70" spans="1:27" s="8" customFormat="1" ht="25.5" customHeight="1">
      <c r="A70" s="91"/>
      <c r="B70" s="89"/>
      <c r="C70" s="90"/>
      <c r="D70" s="89"/>
      <c r="E70" s="1" t="s">
        <v>71</v>
      </c>
      <c r="F70" s="44">
        <v>0</v>
      </c>
      <c r="G70" s="90"/>
      <c r="H70" s="89"/>
      <c r="I70" s="89"/>
      <c r="J70" s="90"/>
      <c r="K70" s="89"/>
      <c r="L70" s="1" t="s">
        <v>71</v>
      </c>
      <c r="M70" s="44">
        <v>0</v>
      </c>
      <c r="N70" s="90"/>
      <c r="O70" s="89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8" customFormat="1" ht="141" customHeight="1">
      <c r="A71" s="92" t="s">
        <v>216</v>
      </c>
      <c r="B71" s="89" t="s">
        <v>253</v>
      </c>
      <c r="C71" s="90" t="s">
        <v>143</v>
      </c>
      <c r="D71" s="89" t="s">
        <v>154</v>
      </c>
      <c r="E71" s="45" t="s">
        <v>54</v>
      </c>
      <c r="F71" s="46"/>
      <c r="G71" s="90" t="s">
        <v>114</v>
      </c>
      <c r="H71" s="89" t="s">
        <v>194</v>
      </c>
      <c r="I71" s="89" t="s">
        <v>253</v>
      </c>
      <c r="J71" s="90" t="s">
        <v>145</v>
      </c>
      <c r="K71" s="89" t="s">
        <v>154</v>
      </c>
      <c r="L71" s="45" t="s">
        <v>54</v>
      </c>
      <c r="M71" s="46"/>
      <c r="N71" s="90" t="s">
        <v>114</v>
      </c>
      <c r="O71" s="89" t="s">
        <v>194</v>
      </c>
      <c r="P71" s="52">
        <v>100</v>
      </c>
      <c r="Q71" s="52">
        <v>100</v>
      </c>
      <c r="R71" s="52">
        <v>100</v>
      </c>
      <c r="S71" s="52">
        <v>100</v>
      </c>
      <c r="T71" s="52">
        <v>100</v>
      </c>
      <c r="U71" s="52">
        <v>100</v>
      </c>
      <c r="V71" s="52">
        <v>100</v>
      </c>
      <c r="W71" s="52">
        <v>0</v>
      </c>
      <c r="X71" s="52">
        <v>100</v>
      </c>
      <c r="Y71" s="52">
        <v>100</v>
      </c>
      <c r="Z71" s="52">
        <v>100</v>
      </c>
      <c r="AA71" s="55" t="s">
        <v>200</v>
      </c>
    </row>
    <row r="72" spans="1:27" s="8" customFormat="1" ht="24" customHeight="1">
      <c r="A72" s="91"/>
      <c r="B72" s="89"/>
      <c r="C72" s="90"/>
      <c r="D72" s="89"/>
      <c r="E72" s="1" t="s">
        <v>73</v>
      </c>
      <c r="F72" s="46">
        <v>100</v>
      </c>
      <c r="G72" s="90"/>
      <c r="H72" s="89"/>
      <c r="I72" s="89"/>
      <c r="J72" s="90"/>
      <c r="K72" s="89"/>
      <c r="L72" s="1" t="s">
        <v>73</v>
      </c>
      <c r="M72" s="46">
        <v>100</v>
      </c>
      <c r="N72" s="90"/>
      <c r="O72" s="89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s="8" customFormat="1" ht="24" customHeight="1">
      <c r="A73" s="91"/>
      <c r="B73" s="89"/>
      <c r="C73" s="90"/>
      <c r="D73" s="89"/>
      <c r="E73" s="1" t="s">
        <v>72</v>
      </c>
      <c r="F73" s="46">
        <v>50</v>
      </c>
      <c r="G73" s="90"/>
      <c r="H73" s="89"/>
      <c r="I73" s="89"/>
      <c r="J73" s="90"/>
      <c r="K73" s="89"/>
      <c r="L73" s="1" t="s">
        <v>72</v>
      </c>
      <c r="M73" s="46">
        <v>50</v>
      </c>
      <c r="N73" s="90"/>
      <c r="O73" s="89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s="8" customFormat="1" ht="24" customHeight="1">
      <c r="A74" s="91"/>
      <c r="B74" s="89"/>
      <c r="C74" s="90"/>
      <c r="D74" s="89"/>
      <c r="E74" s="1" t="s">
        <v>74</v>
      </c>
      <c r="F74" s="46">
        <v>0</v>
      </c>
      <c r="G74" s="90"/>
      <c r="H74" s="89"/>
      <c r="I74" s="89"/>
      <c r="J74" s="90"/>
      <c r="K74" s="89"/>
      <c r="L74" s="1" t="s">
        <v>74</v>
      </c>
      <c r="M74" s="46">
        <v>0</v>
      </c>
      <c r="N74" s="90"/>
      <c r="O74" s="89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:27" s="8" customFormat="1" ht="87" customHeight="1">
      <c r="A75" s="91" t="s">
        <v>260</v>
      </c>
      <c r="B75" s="89" t="s">
        <v>146</v>
      </c>
      <c r="C75" s="90" t="s">
        <v>145</v>
      </c>
      <c r="D75" s="89" t="s">
        <v>152</v>
      </c>
      <c r="E75" s="45" t="s">
        <v>55</v>
      </c>
      <c r="F75" s="46"/>
      <c r="G75" s="90" t="s">
        <v>114</v>
      </c>
      <c r="H75" s="89" t="s">
        <v>146</v>
      </c>
      <c r="I75" s="89" t="s">
        <v>146</v>
      </c>
      <c r="J75" s="90" t="s">
        <v>334</v>
      </c>
      <c r="K75" s="89" t="s">
        <v>154</v>
      </c>
      <c r="L75" s="45" t="s">
        <v>55</v>
      </c>
      <c r="M75" s="46"/>
      <c r="N75" s="90" t="s">
        <v>114</v>
      </c>
      <c r="O75" s="89" t="s">
        <v>146</v>
      </c>
      <c r="P75" s="52">
        <v>30</v>
      </c>
      <c r="Q75" s="52">
        <v>50</v>
      </c>
      <c r="R75" s="52">
        <v>30</v>
      </c>
      <c r="S75" s="52">
        <v>50</v>
      </c>
      <c r="T75" s="52">
        <v>30</v>
      </c>
      <c r="U75" s="52">
        <v>50</v>
      </c>
      <c r="V75" s="52">
        <v>30</v>
      </c>
      <c r="W75" s="52">
        <v>0</v>
      </c>
      <c r="X75" s="52">
        <v>50</v>
      </c>
      <c r="Y75" s="52">
        <v>30</v>
      </c>
      <c r="Z75" s="52">
        <v>30</v>
      </c>
      <c r="AA75" s="56" t="s">
        <v>200</v>
      </c>
    </row>
    <row r="76" spans="1:27" s="8" customFormat="1" ht="21.75" customHeight="1">
      <c r="A76" s="91"/>
      <c r="B76" s="89"/>
      <c r="C76" s="90"/>
      <c r="D76" s="89"/>
      <c r="E76" s="45" t="s">
        <v>56</v>
      </c>
      <c r="F76" s="46">
        <v>100</v>
      </c>
      <c r="G76" s="90"/>
      <c r="H76" s="89"/>
      <c r="I76" s="89"/>
      <c r="J76" s="90"/>
      <c r="K76" s="89"/>
      <c r="L76" s="45" t="s">
        <v>56</v>
      </c>
      <c r="M76" s="46">
        <v>100</v>
      </c>
      <c r="N76" s="90"/>
      <c r="O76" s="89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s="8" customFormat="1" ht="21.75" customHeight="1">
      <c r="A77" s="91"/>
      <c r="B77" s="89"/>
      <c r="C77" s="90"/>
      <c r="D77" s="89"/>
      <c r="E77" s="45" t="s">
        <v>57</v>
      </c>
      <c r="F77" s="46">
        <v>50</v>
      </c>
      <c r="G77" s="90"/>
      <c r="H77" s="89"/>
      <c r="I77" s="89"/>
      <c r="J77" s="90"/>
      <c r="K77" s="89"/>
      <c r="L77" s="45" t="s">
        <v>57</v>
      </c>
      <c r="M77" s="46">
        <v>50</v>
      </c>
      <c r="N77" s="90"/>
      <c r="O77" s="89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s="8" customFormat="1" ht="21.75" customHeight="1">
      <c r="A78" s="91"/>
      <c r="B78" s="89"/>
      <c r="C78" s="90"/>
      <c r="D78" s="89"/>
      <c r="E78" s="45" t="s">
        <v>58</v>
      </c>
      <c r="F78" s="46">
        <v>30</v>
      </c>
      <c r="G78" s="90"/>
      <c r="H78" s="89"/>
      <c r="I78" s="89"/>
      <c r="J78" s="90"/>
      <c r="K78" s="89"/>
      <c r="L78" s="45" t="s">
        <v>58</v>
      </c>
      <c r="M78" s="46">
        <v>30</v>
      </c>
      <c r="N78" s="90"/>
      <c r="O78" s="89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s="8" customFormat="1" ht="54" customHeight="1">
      <c r="A79" s="91"/>
      <c r="B79" s="89"/>
      <c r="C79" s="90"/>
      <c r="D79" s="89"/>
      <c r="E79" s="45" t="s">
        <v>59</v>
      </c>
      <c r="F79" s="46">
        <v>0</v>
      </c>
      <c r="G79" s="90"/>
      <c r="H79" s="89"/>
      <c r="I79" s="89"/>
      <c r="J79" s="90"/>
      <c r="K79" s="89"/>
      <c r="L79" s="45" t="s">
        <v>59</v>
      </c>
      <c r="M79" s="46">
        <v>0</v>
      </c>
      <c r="N79" s="90"/>
      <c r="O79" s="89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27" s="8" customFormat="1" ht="267" customHeight="1">
      <c r="A80" s="44" t="s">
        <v>261</v>
      </c>
      <c r="B80" s="45" t="s">
        <v>23</v>
      </c>
      <c r="C80" s="46" t="s">
        <v>177</v>
      </c>
      <c r="D80" s="45" t="s">
        <v>88</v>
      </c>
      <c r="E80" s="2" t="s">
        <v>178</v>
      </c>
      <c r="F80" s="46" t="s">
        <v>217</v>
      </c>
      <c r="G80" s="46" t="s">
        <v>121</v>
      </c>
      <c r="H80" s="45" t="s">
        <v>65</v>
      </c>
      <c r="I80" s="36" t="s">
        <v>283</v>
      </c>
      <c r="J80" s="37" t="s">
        <v>179</v>
      </c>
      <c r="K80" s="36" t="s">
        <v>88</v>
      </c>
      <c r="L80" s="38" t="s">
        <v>354</v>
      </c>
      <c r="M80" s="37" t="s">
        <v>217</v>
      </c>
      <c r="N80" s="37" t="s">
        <v>87</v>
      </c>
      <c r="O80" s="36" t="s">
        <v>284</v>
      </c>
      <c r="P80" s="20">
        <f>100-(100*(22/540))</f>
        <v>95.92592592592592</v>
      </c>
      <c r="Q80" s="20">
        <f>100-(100*(0/540))</f>
        <v>100</v>
      </c>
      <c r="R80" s="20">
        <f>100-(100*(98/540))</f>
        <v>81.85185185185185</v>
      </c>
      <c r="S80" s="20">
        <f>100-(100*(21/540))</f>
        <v>96.11111111111111</v>
      </c>
      <c r="T80" s="20">
        <f>100-(100*(27/540))</f>
        <v>95</v>
      </c>
      <c r="U80" s="20">
        <f>100-(100*(25/540))</f>
        <v>95.37037037037037</v>
      </c>
      <c r="V80" s="20">
        <f>100-(100*(21/540))</f>
        <v>96.11111111111111</v>
      </c>
      <c r="W80" s="20">
        <f>100-(100*(47/540))</f>
        <v>91.29629629629629</v>
      </c>
      <c r="X80" s="20">
        <f>100-(100*(49/540))</f>
        <v>90.92592592592592</v>
      </c>
      <c r="Y80" s="20">
        <f>100-(100*(81/540))</f>
        <v>85</v>
      </c>
      <c r="Z80" s="20">
        <f>100-(100*(54/540))</f>
        <v>90</v>
      </c>
      <c r="AA80" s="20">
        <f>100-(100*(29/540))</f>
        <v>94.62962962962963</v>
      </c>
    </row>
    <row r="81" spans="1:27" s="8" customFormat="1" ht="152.25" customHeight="1">
      <c r="A81" s="44" t="s">
        <v>262</v>
      </c>
      <c r="B81" s="45" t="s">
        <v>86</v>
      </c>
      <c r="C81" s="46" t="s">
        <v>179</v>
      </c>
      <c r="D81" s="45" t="s">
        <v>139</v>
      </c>
      <c r="E81" s="45" t="s">
        <v>180</v>
      </c>
      <c r="F81" s="46" t="s">
        <v>217</v>
      </c>
      <c r="G81" s="46" t="s">
        <v>121</v>
      </c>
      <c r="H81" s="45" t="s">
        <v>85</v>
      </c>
      <c r="I81" s="36" t="s">
        <v>355</v>
      </c>
      <c r="J81" s="37" t="s">
        <v>335</v>
      </c>
      <c r="K81" s="36" t="s">
        <v>287</v>
      </c>
      <c r="L81" s="36" t="s">
        <v>45</v>
      </c>
      <c r="M81" s="37" t="s">
        <v>217</v>
      </c>
      <c r="N81" s="37" t="s">
        <v>114</v>
      </c>
      <c r="O81" s="36" t="s">
        <v>85</v>
      </c>
      <c r="P81" s="19" t="s">
        <v>200</v>
      </c>
      <c r="Q81" s="25">
        <f>100*(10000/10000)</f>
        <v>100</v>
      </c>
      <c r="R81" s="20">
        <f>100*(1900/4000)</f>
        <v>47.5</v>
      </c>
      <c r="S81" s="23">
        <f>100*(8167/8896)</f>
        <v>91.80530575539568</v>
      </c>
      <c r="T81" s="25">
        <f>100/(117072.5/117072.5)</f>
        <v>100</v>
      </c>
      <c r="U81" s="19" t="s">
        <v>200</v>
      </c>
      <c r="V81" s="19" t="s">
        <v>200</v>
      </c>
      <c r="W81" s="20">
        <f>100*(156414.8/271720.2)</f>
        <v>57.564656584236275</v>
      </c>
      <c r="X81" s="20">
        <f>100*(43894.1/43898.4)</f>
        <v>99.99020465438375</v>
      </c>
      <c r="Y81" s="20">
        <f>100*(1.7/1.7)</f>
        <v>100</v>
      </c>
      <c r="Z81" s="21" t="s">
        <v>200</v>
      </c>
      <c r="AA81" s="20">
        <f>100*(4957.5/5317.4)</f>
        <v>93.23165456802197</v>
      </c>
    </row>
    <row r="82" spans="1:27" s="10" customFormat="1" ht="27.75" customHeight="1">
      <c r="A82" s="48" t="s">
        <v>226</v>
      </c>
      <c r="B82" s="47"/>
      <c r="C82" s="34"/>
      <c r="D82" s="34"/>
      <c r="E82" s="34"/>
      <c r="F82" s="34"/>
      <c r="G82" s="34"/>
      <c r="H82" s="34"/>
      <c r="I82" s="94" t="s">
        <v>394</v>
      </c>
      <c r="J82" s="94"/>
      <c r="K82" s="94"/>
      <c r="L82" s="94"/>
      <c r="M82" s="94"/>
      <c r="N82" s="94"/>
      <c r="O82" s="94"/>
      <c r="P82" s="17">
        <f>P83</f>
        <v>100</v>
      </c>
      <c r="Q82" s="17">
        <f aca="true" t="shared" si="1" ref="Q82:AA82">Q83</f>
        <v>100</v>
      </c>
      <c r="R82" s="17">
        <f t="shared" si="1"/>
        <v>100</v>
      </c>
      <c r="S82" s="17">
        <f t="shared" si="1"/>
        <v>100</v>
      </c>
      <c r="T82" s="17">
        <f t="shared" si="1"/>
        <v>100</v>
      </c>
      <c r="U82" s="17">
        <f t="shared" si="1"/>
        <v>100</v>
      </c>
      <c r="V82" s="17">
        <f t="shared" si="1"/>
        <v>100</v>
      </c>
      <c r="W82" s="17">
        <f t="shared" si="1"/>
        <v>100</v>
      </c>
      <c r="X82" s="17">
        <f t="shared" si="1"/>
        <v>100</v>
      </c>
      <c r="Y82" s="17">
        <f t="shared" si="1"/>
        <v>100</v>
      </c>
      <c r="Z82" s="17">
        <f t="shared" si="1"/>
        <v>100</v>
      </c>
      <c r="AA82" s="17">
        <f t="shared" si="1"/>
        <v>0</v>
      </c>
    </row>
    <row r="83" spans="1:27" s="8" customFormat="1" ht="66.75" customHeight="1">
      <c r="A83" s="93" t="s">
        <v>227</v>
      </c>
      <c r="B83" s="89" t="s">
        <v>190</v>
      </c>
      <c r="C83" s="90" t="s">
        <v>247</v>
      </c>
      <c r="D83" s="89" t="s">
        <v>238</v>
      </c>
      <c r="E83" s="45" t="s">
        <v>190</v>
      </c>
      <c r="F83" s="46">
        <v>100</v>
      </c>
      <c r="G83" s="90" t="s">
        <v>114</v>
      </c>
      <c r="H83" s="89" t="s">
        <v>192</v>
      </c>
      <c r="I83" s="76" t="s">
        <v>316</v>
      </c>
      <c r="J83" s="82" t="s">
        <v>336</v>
      </c>
      <c r="K83" s="76" t="s">
        <v>238</v>
      </c>
      <c r="L83" s="36" t="s">
        <v>317</v>
      </c>
      <c r="M83" s="37">
        <v>100</v>
      </c>
      <c r="N83" s="82" t="s">
        <v>114</v>
      </c>
      <c r="O83" s="76" t="s">
        <v>319</v>
      </c>
      <c r="P83" s="61">
        <v>100</v>
      </c>
      <c r="Q83" s="61">
        <v>100</v>
      </c>
      <c r="R83" s="61">
        <v>100</v>
      </c>
      <c r="S83" s="61">
        <v>100</v>
      </c>
      <c r="T83" s="61">
        <v>100</v>
      </c>
      <c r="U83" s="61">
        <v>100</v>
      </c>
      <c r="V83" s="61">
        <v>100</v>
      </c>
      <c r="W83" s="61">
        <v>100</v>
      </c>
      <c r="X83" s="61">
        <v>100</v>
      </c>
      <c r="Y83" s="61">
        <v>100</v>
      </c>
      <c r="Z83" s="61">
        <v>100</v>
      </c>
      <c r="AA83" s="61">
        <v>0</v>
      </c>
    </row>
    <row r="84" spans="1:27" s="8" customFormat="1" ht="66.75" customHeight="1">
      <c r="A84" s="93"/>
      <c r="B84" s="89"/>
      <c r="C84" s="90"/>
      <c r="D84" s="89"/>
      <c r="E84" s="45" t="s">
        <v>191</v>
      </c>
      <c r="F84" s="46">
        <v>0</v>
      </c>
      <c r="G84" s="90"/>
      <c r="H84" s="89"/>
      <c r="I84" s="76"/>
      <c r="J84" s="82"/>
      <c r="K84" s="76"/>
      <c r="L84" s="36" t="s">
        <v>318</v>
      </c>
      <c r="M84" s="37">
        <v>0</v>
      </c>
      <c r="N84" s="82"/>
      <c r="O84" s="76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7" customHeight="1">
      <c r="A85" s="48" t="s">
        <v>193</v>
      </c>
      <c r="B85" s="94" t="s">
        <v>254</v>
      </c>
      <c r="C85" s="94"/>
      <c r="D85" s="94"/>
      <c r="E85" s="94"/>
      <c r="F85" s="94"/>
      <c r="G85" s="94"/>
      <c r="H85" s="94"/>
      <c r="I85" s="94" t="s">
        <v>254</v>
      </c>
      <c r="J85" s="94"/>
      <c r="K85" s="94"/>
      <c r="L85" s="94"/>
      <c r="M85" s="94"/>
      <c r="N85" s="94"/>
      <c r="O85" s="94"/>
      <c r="P85" s="17">
        <f>(P86+P90)/2</f>
        <v>100</v>
      </c>
      <c r="Q85" s="17">
        <f>(Q86+Q90)/2</f>
        <v>100</v>
      </c>
      <c r="R85" s="17">
        <f>(R86+R88+R90)/3</f>
        <v>80</v>
      </c>
      <c r="S85" s="18">
        <f>(S86+S88+S90)/3</f>
        <v>93.33333333333333</v>
      </c>
      <c r="T85" s="17">
        <f>(T86+T90)/2</f>
        <v>100</v>
      </c>
      <c r="U85" s="17">
        <f>(U86+U90)/2</f>
        <v>100</v>
      </c>
      <c r="V85" s="17">
        <f>(V86+V90)/2</f>
        <v>90</v>
      </c>
      <c r="W85" s="17">
        <f>(W86+W90)/2</f>
        <v>100</v>
      </c>
      <c r="X85" s="17">
        <f>(X86+X90)/2</f>
        <v>80</v>
      </c>
      <c r="Y85" s="18">
        <f>(Y86+Y90+Y92)/3</f>
        <v>46.666666666666664</v>
      </c>
      <c r="Z85" s="18">
        <f>(Z86+Z88+Z90+Z92)/4</f>
        <v>60.125786163522015</v>
      </c>
      <c r="AA85" s="18" t="e">
        <f>(AA86+AA90)/2</f>
        <v>#VALUE!</v>
      </c>
    </row>
    <row r="86" spans="1:27" s="8" customFormat="1" ht="216" customHeight="1">
      <c r="A86" s="91" t="s">
        <v>228</v>
      </c>
      <c r="B86" s="89" t="s">
        <v>148</v>
      </c>
      <c r="C86" s="90" t="s">
        <v>147</v>
      </c>
      <c r="D86" s="89" t="s">
        <v>81</v>
      </c>
      <c r="E86" s="45" t="s">
        <v>33</v>
      </c>
      <c r="F86" s="46" t="s">
        <v>185</v>
      </c>
      <c r="G86" s="90" t="s">
        <v>114</v>
      </c>
      <c r="H86" s="89" t="s">
        <v>198</v>
      </c>
      <c r="I86" s="76" t="s">
        <v>376</v>
      </c>
      <c r="J86" s="82" t="s">
        <v>34</v>
      </c>
      <c r="K86" s="76" t="s">
        <v>356</v>
      </c>
      <c r="L86" s="36" t="s">
        <v>373</v>
      </c>
      <c r="M86" s="37" t="s">
        <v>185</v>
      </c>
      <c r="N86" s="82" t="s">
        <v>114</v>
      </c>
      <c r="O86" s="76" t="s">
        <v>377</v>
      </c>
      <c r="P86" s="61">
        <v>100</v>
      </c>
      <c r="Q86" s="61">
        <v>100</v>
      </c>
      <c r="R86" s="61">
        <f>100-20-0-20-20</f>
        <v>40</v>
      </c>
      <c r="S86" s="61">
        <f>100-0-0-20-0</f>
        <v>80</v>
      </c>
      <c r="T86" s="61">
        <v>100</v>
      </c>
      <c r="U86" s="61">
        <v>100</v>
      </c>
      <c r="V86" s="61">
        <f>100-0-0-0-20</f>
        <v>80</v>
      </c>
      <c r="W86" s="61">
        <v>100</v>
      </c>
      <c r="X86" s="61">
        <f>100-20-0-0-20</f>
        <v>60</v>
      </c>
      <c r="Y86" s="61">
        <f>100-20-0-20-20</f>
        <v>40</v>
      </c>
      <c r="Z86" s="61">
        <f>100-20-0-20-0</f>
        <v>60</v>
      </c>
      <c r="AA86" s="61">
        <v>100</v>
      </c>
    </row>
    <row r="87" spans="1:27" s="8" customFormat="1" ht="66" customHeight="1">
      <c r="A87" s="91"/>
      <c r="B87" s="89"/>
      <c r="C87" s="90"/>
      <c r="D87" s="89"/>
      <c r="E87" s="45" t="s">
        <v>197</v>
      </c>
      <c r="F87" s="46" t="s">
        <v>200</v>
      </c>
      <c r="G87" s="90"/>
      <c r="H87" s="89"/>
      <c r="I87" s="76"/>
      <c r="J87" s="82"/>
      <c r="K87" s="76"/>
      <c r="L87" s="36" t="s">
        <v>374</v>
      </c>
      <c r="M87" s="37" t="s">
        <v>200</v>
      </c>
      <c r="N87" s="82"/>
      <c r="O87" s="76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8" customFormat="1" ht="203.25" customHeight="1">
      <c r="A88" s="91" t="s">
        <v>229</v>
      </c>
      <c r="B88" s="89" t="s">
        <v>90</v>
      </c>
      <c r="C88" s="90" t="s">
        <v>34</v>
      </c>
      <c r="D88" s="89" t="s">
        <v>82</v>
      </c>
      <c r="E88" s="45" t="s">
        <v>35</v>
      </c>
      <c r="F88" s="46" t="s">
        <v>217</v>
      </c>
      <c r="G88" s="90" t="s">
        <v>114</v>
      </c>
      <c r="H88" s="89" t="s">
        <v>91</v>
      </c>
      <c r="I88" s="76" t="s">
        <v>357</v>
      </c>
      <c r="J88" s="82" t="s">
        <v>337</v>
      </c>
      <c r="K88" s="76" t="s">
        <v>358</v>
      </c>
      <c r="L88" s="36" t="s">
        <v>285</v>
      </c>
      <c r="M88" s="37" t="s">
        <v>217</v>
      </c>
      <c r="N88" s="82" t="s">
        <v>114</v>
      </c>
      <c r="O88" s="76" t="s">
        <v>286</v>
      </c>
      <c r="P88" s="69" t="s">
        <v>200</v>
      </c>
      <c r="Q88" s="69" t="s">
        <v>200</v>
      </c>
      <c r="R88" s="69">
        <f>100*(1/1)</f>
        <v>100</v>
      </c>
      <c r="S88" s="69">
        <v>100</v>
      </c>
      <c r="T88" s="69" t="s">
        <v>200</v>
      </c>
      <c r="U88" s="69" t="s">
        <v>200</v>
      </c>
      <c r="V88" s="69" t="s">
        <v>200</v>
      </c>
      <c r="W88" s="69" t="s">
        <v>200</v>
      </c>
      <c r="X88" s="69" t="s">
        <v>200</v>
      </c>
      <c r="Y88" s="69" t="s">
        <v>200</v>
      </c>
      <c r="Z88" s="115">
        <f>100*(12.8/15.9)</f>
        <v>80.50314465408806</v>
      </c>
      <c r="AA88" s="117" t="s">
        <v>200</v>
      </c>
    </row>
    <row r="89" spans="1:27" s="8" customFormat="1" ht="80.25" customHeight="1">
      <c r="A89" s="91"/>
      <c r="B89" s="89"/>
      <c r="C89" s="90"/>
      <c r="D89" s="89"/>
      <c r="E89" s="45" t="s">
        <v>197</v>
      </c>
      <c r="F89" s="46" t="s">
        <v>200</v>
      </c>
      <c r="G89" s="90"/>
      <c r="H89" s="89"/>
      <c r="I89" s="76"/>
      <c r="J89" s="82"/>
      <c r="K89" s="76"/>
      <c r="L89" s="36" t="s">
        <v>300</v>
      </c>
      <c r="M89" s="37" t="s">
        <v>200</v>
      </c>
      <c r="N89" s="82"/>
      <c r="O89" s="76"/>
      <c r="P89" s="66"/>
      <c r="Q89" s="66"/>
      <c r="R89" s="66"/>
      <c r="S89" s="70"/>
      <c r="T89" s="66"/>
      <c r="U89" s="66"/>
      <c r="V89" s="66"/>
      <c r="W89" s="66"/>
      <c r="X89" s="66"/>
      <c r="Y89" s="66"/>
      <c r="Z89" s="116"/>
      <c r="AA89" s="118"/>
    </row>
    <row r="90" spans="1:27" s="10" customFormat="1" ht="75" customHeight="1">
      <c r="A90" s="95" t="s">
        <v>230</v>
      </c>
      <c r="B90" s="89" t="s">
        <v>110</v>
      </c>
      <c r="C90" s="90" t="s">
        <v>248</v>
      </c>
      <c r="D90" s="89" t="s">
        <v>155</v>
      </c>
      <c r="E90" s="45" t="s">
        <v>109</v>
      </c>
      <c r="F90" s="46">
        <v>100</v>
      </c>
      <c r="G90" s="90" t="s">
        <v>114</v>
      </c>
      <c r="H90" s="89" t="s">
        <v>181</v>
      </c>
      <c r="I90" s="76" t="s">
        <v>110</v>
      </c>
      <c r="J90" s="82" t="s">
        <v>62</v>
      </c>
      <c r="K90" s="76" t="s">
        <v>155</v>
      </c>
      <c r="L90" s="36" t="s">
        <v>109</v>
      </c>
      <c r="M90" s="37">
        <v>100</v>
      </c>
      <c r="N90" s="82" t="s">
        <v>114</v>
      </c>
      <c r="O90" s="76" t="s">
        <v>181</v>
      </c>
      <c r="P90" s="67">
        <v>100</v>
      </c>
      <c r="Q90" s="67">
        <v>100</v>
      </c>
      <c r="R90" s="67">
        <v>100</v>
      </c>
      <c r="S90" s="67">
        <v>100</v>
      </c>
      <c r="T90" s="67">
        <v>100</v>
      </c>
      <c r="U90" s="67">
        <v>100</v>
      </c>
      <c r="V90" s="67">
        <v>100</v>
      </c>
      <c r="W90" s="67">
        <v>100</v>
      </c>
      <c r="X90" s="67">
        <v>100</v>
      </c>
      <c r="Y90" s="67">
        <v>0</v>
      </c>
      <c r="Z90" s="67">
        <v>100</v>
      </c>
      <c r="AA90" s="69" t="s">
        <v>200</v>
      </c>
    </row>
    <row r="91" spans="1:27" s="10" customFormat="1" ht="75" customHeight="1">
      <c r="A91" s="95"/>
      <c r="B91" s="89"/>
      <c r="C91" s="90"/>
      <c r="D91" s="89"/>
      <c r="E91" s="45" t="s">
        <v>110</v>
      </c>
      <c r="F91" s="46">
        <v>0</v>
      </c>
      <c r="G91" s="90"/>
      <c r="H91" s="89"/>
      <c r="I91" s="76"/>
      <c r="J91" s="82"/>
      <c r="K91" s="76"/>
      <c r="L91" s="36" t="s">
        <v>110</v>
      </c>
      <c r="M91" s="37">
        <v>0</v>
      </c>
      <c r="N91" s="82"/>
      <c r="O91" s="76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70"/>
    </row>
    <row r="92" spans="1:27" s="10" customFormat="1" ht="59.25" customHeight="1">
      <c r="A92" s="90" t="s">
        <v>231</v>
      </c>
      <c r="B92" s="89" t="s">
        <v>11</v>
      </c>
      <c r="C92" s="90" t="s">
        <v>62</v>
      </c>
      <c r="D92" s="89" t="s">
        <v>83</v>
      </c>
      <c r="E92" s="45" t="s">
        <v>12</v>
      </c>
      <c r="F92" s="46">
        <v>100</v>
      </c>
      <c r="G92" s="90" t="s">
        <v>114</v>
      </c>
      <c r="H92" s="89" t="s">
        <v>17</v>
      </c>
      <c r="I92" s="76" t="s">
        <v>11</v>
      </c>
      <c r="J92" s="82" t="s">
        <v>63</v>
      </c>
      <c r="K92" s="76" t="s">
        <v>359</v>
      </c>
      <c r="L92" s="36" t="s">
        <v>12</v>
      </c>
      <c r="M92" s="37">
        <v>100</v>
      </c>
      <c r="N92" s="82" t="s">
        <v>114</v>
      </c>
      <c r="O92" s="76" t="s">
        <v>17</v>
      </c>
      <c r="P92" s="129" t="s">
        <v>200</v>
      </c>
      <c r="Q92" s="129" t="s">
        <v>200</v>
      </c>
      <c r="R92" s="130" t="s">
        <v>200</v>
      </c>
      <c r="S92" s="129" t="s">
        <v>200</v>
      </c>
      <c r="T92" s="129" t="s">
        <v>200</v>
      </c>
      <c r="U92" s="130" t="s">
        <v>200</v>
      </c>
      <c r="V92" s="69" t="s">
        <v>200</v>
      </c>
      <c r="W92" s="129" t="s">
        <v>200</v>
      </c>
      <c r="X92" s="129" t="s">
        <v>200</v>
      </c>
      <c r="Y92" s="67">
        <v>100</v>
      </c>
      <c r="Z92" s="67">
        <v>0</v>
      </c>
      <c r="AA92" s="69" t="s">
        <v>200</v>
      </c>
    </row>
    <row r="93" spans="1:27" s="10" customFormat="1" ht="59.25" customHeight="1">
      <c r="A93" s="90"/>
      <c r="B93" s="89"/>
      <c r="C93" s="90"/>
      <c r="D93" s="89"/>
      <c r="E93" s="45" t="s">
        <v>11</v>
      </c>
      <c r="F93" s="46">
        <v>0</v>
      </c>
      <c r="G93" s="90"/>
      <c r="H93" s="89"/>
      <c r="I93" s="76"/>
      <c r="J93" s="82"/>
      <c r="K93" s="76"/>
      <c r="L93" s="36" t="s">
        <v>11</v>
      </c>
      <c r="M93" s="37">
        <v>0</v>
      </c>
      <c r="N93" s="82"/>
      <c r="O93" s="76"/>
      <c r="P93" s="131"/>
      <c r="Q93" s="131"/>
      <c r="R93" s="132"/>
      <c r="S93" s="131"/>
      <c r="T93" s="131"/>
      <c r="U93" s="132"/>
      <c r="V93" s="131"/>
      <c r="W93" s="131"/>
      <c r="X93" s="131"/>
      <c r="Y93" s="133"/>
      <c r="Z93" s="133"/>
      <c r="AA93" s="131"/>
    </row>
    <row r="94" spans="1:27" s="10" customFormat="1" ht="59.25" customHeight="1">
      <c r="A94" s="90"/>
      <c r="B94" s="89"/>
      <c r="C94" s="90"/>
      <c r="D94" s="89"/>
      <c r="E94" s="45" t="s">
        <v>10</v>
      </c>
      <c r="F94" s="46" t="s">
        <v>200</v>
      </c>
      <c r="G94" s="90"/>
      <c r="H94" s="89"/>
      <c r="I94" s="76"/>
      <c r="J94" s="82"/>
      <c r="K94" s="76"/>
      <c r="L94" s="36" t="s">
        <v>10</v>
      </c>
      <c r="M94" s="37" t="s">
        <v>200</v>
      </c>
      <c r="N94" s="82"/>
      <c r="O94" s="76"/>
      <c r="P94" s="134"/>
      <c r="Q94" s="134"/>
      <c r="R94" s="135"/>
      <c r="S94" s="134"/>
      <c r="T94" s="134"/>
      <c r="U94" s="135"/>
      <c r="V94" s="134"/>
      <c r="W94" s="134"/>
      <c r="X94" s="134"/>
      <c r="Y94" s="136"/>
      <c r="Z94" s="136"/>
      <c r="AA94" s="134"/>
    </row>
    <row r="95" spans="1:27" s="10" customFormat="1" ht="27.75" customHeight="1">
      <c r="A95" s="48" t="s">
        <v>196</v>
      </c>
      <c r="B95" s="94" t="s">
        <v>186</v>
      </c>
      <c r="C95" s="94"/>
      <c r="D95" s="98"/>
      <c r="E95" s="98"/>
      <c r="F95" s="98"/>
      <c r="G95" s="98"/>
      <c r="H95" s="98"/>
      <c r="I95" s="94" t="s">
        <v>186</v>
      </c>
      <c r="J95" s="94"/>
      <c r="K95" s="98"/>
      <c r="L95" s="98"/>
      <c r="M95" s="98"/>
      <c r="N95" s="98"/>
      <c r="O95" s="98"/>
      <c r="P95" s="17">
        <f>(P96)/1</f>
        <v>100</v>
      </c>
      <c r="Q95" s="17">
        <f aca="true" t="shared" si="2" ref="Q95:V95">(Q96)/1</f>
        <v>100</v>
      </c>
      <c r="R95" s="17">
        <f t="shared" si="2"/>
        <v>100</v>
      </c>
      <c r="S95" s="17">
        <f t="shared" si="2"/>
        <v>100</v>
      </c>
      <c r="T95" s="17">
        <f t="shared" si="2"/>
        <v>100</v>
      </c>
      <c r="U95" s="17">
        <f t="shared" si="2"/>
        <v>100</v>
      </c>
      <c r="V95" s="17">
        <f t="shared" si="2"/>
        <v>100</v>
      </c>
      <c r="W95" s="17">
        <f>(W96+W98)/2</f>
        <v>50</v>
      </c>
      <c r="X95" s="17">
        <f>X96</f>
        <v>100</v>
      </c>
      <c r="Y95" s="17">
        <f>(Y96+Y98)/2</f>
        <v>50</v>
      </c>
      <c r="Z95" s="17">
        <f>Z96</f>
        <v>100</v>
      </c>
      <c r="AA95" s="17">
        <f>AA96</f>
        <v>100</v>
      </c>
    </row>
    <row r="96" spans="1:27" s="8" customFormat="1" ht="141" customHeight="1">
      <c r="A96" s="93" t="s">
        <v>232</v>
      </c>
      <c r="B96" s="137" t="s">
        <v>266</v>
      </c>
      <c r="C96" s="138" t="s">
        <v>63</v>
      </c>
      <c r="D96" s="89" t="s">
        <v>104</v>
      </c>
      <c r="E96" s="45" t="s">
        <v>3</v>
      </c>
      <c r="F96" s="46">
        <v>100</v>
      </c>
      <c r="G96" s="90" t="s">
        <v>114</v>
      </c>
      <c r="H96" s="89" t="s">
        <v>4</v>
      </c>
      <c r="I96" s="96" t="s">
        <v>360</v>
      </c>
      <c r="J96" s="97" t="s">
        <v>36</v>
      </c>
      <c r="K96" s="76" t="s">
        <v>302</v>
      </c>
      <c r="L96" s="36" t="s">
        <v>361</v>
      </c>
      <c r="M96" s="37">
        <v>100</v>
      </c>
      <c r="N96" s="82" t="s">
        <v>114</v>
      </c>
      <c r="O96" s="76" t="s">
        <v>363</v>
      </c>
      <c r="P96" s="61">
        <v>100</v>
      </c>
      <c r="Q96" s="61">
        <v>100</v>
      </c>
      <c r="R96" s="61">
        <v>100</v>
      </c>
      <c r="S96" s="61">
        <v>100</v>
      </c>
      <c r="T96" s="61">
        <v>100</v>
      </c>
      <c r="U96" s="61">
        <v>100</v>
      </c>
      <c r="V96" s="61">
        <v>100</v>
      </c>
      <c r="W96" s="61">
        <v>0</v>
      </c>
      <c r="X96" s="61">
        <v>100</v>
      </c>
      <c r="Y96" s="61">
        <v>0</v>
      </c>
      <c r="Z96" s="61">
        <v>100</v>
      </c>
      <c r="AA96" s="61">
        <v>100</v>
      </c>
    </row>
    <row r="97" spans="1:27" s="8" customFormat="1" ht="141" customHeight="1">
      <c r="A97" s="93"/>
      <c r="B97" s="137"/>
      <c r="C97" s="138"/>
      <c r="D97" s="89"/>
      <c r="E97" s="45" t="s">
        <v>267</v>
      </c>
      <c r="F97" s="46">
        <v>0</v>
      </c>
      <c r="G97" s="90"/>
      <c r="H97" s="89"/>
      <c r="I97" s="96"/>
      <c r="J97" s="97"/>
      <c r="K97" s="76"/>
      <c r="L97" s="36" t="s">
        <v>362</v>
      </c>
      <c r="M97" s="37">
        <v>0</v>
      </c>
      <c r="N97" s="82"/>
      <c r="O97" s="76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8" customFormat="1" ht="115.5" customHeight="1">
      <c r="A98" s="93" t="s">
        <v>233</v>
      </c>
      <c r="B98" s="89" t="s">
        <v>18</v>
      </c>
      <c r="C98" s="90" t="s">
        <v>36</v>
      </c>
      <c r="D98" s="89" t="s">
        <v>104</v>
      </c>
      <c r="E98" s="45" t="s">
        <v>47</v>
      </c>
      <c r="F98" s="46" t="s">
        <v>217</v>
      </c>
      <c r="G98" s="90" t="s">
        <v>114</v>
      </c>
      <c r="H98" s="89" t="s">
        <v>19</v>
      </c>
      <c r="I98" s="76" t="s">
        <v>18</v>
      </c>
      <c r="J98" s="82" t="s">
        <v>37</v>
      </c>
      <c r="K98" s="76" t="s">
        <v>302</v>
      </c>
      <c r="L98" s="36" t="s">
        <v>375</v>
      </c>
      <c r="M98" s="37" t="s">
        <v>217</v>
      </c>
      <c r="N98" s="82" t="s">
        <v>114</v>
      </c>
      <c r="O98" s="76" t="s">
        <v>19</v>
      </c>
      <c r="P98" s="69" t="s">
        <v>200</v>
      </c>
      <c r="Q98" s="56" t="s">
        <v>200</v>
      </c>
      <c r="R98" s="56" t="s">
        <v>200</v>
      </c>
      <c r="S98" s="56" t="s">
        <v>200</v>
      </c>
      <c r="T98" s="56" t="s">
        <v>200</v>
      </c>
      <c r="U98" s="56" t="s">
        <v>200</v>
      </c>
      <c r="V98" s="56" t="s">
        <v>200</v>
      </c>
      <c r="W98" s="52">
        <f>100*(1/1)</f>
        <v>100</v>
      </c>
      <c r="X98" s="56" t="s">
        <v>200</v>
      </c>
      <c r="Y98" s="61">
        <f>100*(1/1)</f>
        <v>100</v>
      </c>
      <c r="Z98" s="64" t="s">
        <v>200</v>
      </c>
      <c r="AA98" s="56" t="s">
        <v>200</v>
      </c>
    </row>
    <row r="99" spans="1:27" s="8" customFormat="1" ht="96.75" customHeight="1">
      <c r="A99" s="93"/>
      <c r="B99" s="89"/>
      <c r="C99" s="90"/>
      <c r="D99" s="89"/>
      <c r="E99" s="45" t="s">
        <v>259</v>
      </c>
      <c r="F99" s="46" t="s">
        <v>200</v>
      </c>
      <c r="G99" s="90"/>
      <c r="H99" s="89"/>
      <c r="I99" s="76"/>
      <c r="J99" s="82"/>
      <c r="K99" s="76"/>
      <c r="L99" s="36" t="s">
        <v>259</v>
      </c>
      <c r="M99" s="37" t="s">
        <v>200</v>
      </c>
      <c r="N99" s="82"/>
      <c r="O99" s="76"/>
      <c r="P99" s="66"/>
      <c r="Q99" s="57"/>
      <c r="R99" s="57"/>
      <c r="S99" s="57"/>
      <c r="T99" s="57"/>
      <c r="U99" s="57"/>
      <c r="V99" s="57"/>
      <c r="W99" s="53"/>
      <c r="X99" s="57"/>
      <c r="Y99" s="63"/>
      <c r="Z99" s="66"/>
      <c r="AA99" s="57"/>
    </row>
    <row r="100" spans="1:27" s="8" customFormat="1" ht="63" customHeight="1">
      <c r="A100" s="48" t="s">
        <v>199</v>
      </c>
      <c r="B100" s="45"/>
      <c r="C100" s="46"/>
      <c r="D100" s="45"/>
      <c r="E100" s="45"/>
      <c r="F100" s="46"/>
      <c r="G100" s="46"/>
      <c r="H100" s="45"/>
      <c r="I100" s="100" t="s">
        <v>288</v>
      </c>
      <c r="J100" s="101"/>
      <c r="K100" s="101"/>
      <c r="L100" s="101"/>
      <c r="M100" s="101"/>
      <c r="N100" s="101"/>
      <c r="O100" s="102"/>
      <c r="P100" s="16">
        <f>P101</f>
        <v>100</v>
      </c>
      <c r="Q100" s="16">
        <f aca="true" t="shared" si="3" ref="Q100:AA100">Q101</f>
        <v>100</v>
      </c>
      <c r="R100" s="16">
        <f t="shared" si="3"/>
        <v>100</v>
      </c>
      <c r="S100" s="16">
        <f t="shared" si="3"/>
        <v>100</v>
      </c>
      <c r="T100" s="16">
        <f t="shared" si="3"/>
        <v>100</v>
      </c>
      <c r="U100" s="16">
        <f t="shared" si="3"/>
        <v>100</v>
      </c>
      <c r="V100" s="16">
        <f t="shared" si="3"/>
        <v>100</v>
      </c>
      <c r="W100" s="16">
        <f t="shared" si="3"/>
        <v>100</v>
      </c>
      <c r="X100" s="139" t="str">
        <f t="shared" si="3"/>
        <v>показатель не оценивается</v>
      </c>
      <c r="Y100" s="16">
        <f t="shared" si="3"/>
        <v>0</v>
      </c>
      <c r="Z100" s="16">
        <f t="shared" si="3"/>
        <v>100</v>
      </c>
      <c r="AA100" s="16" t="str">
        <f t="shared" si="3"/>
        <v>показатель не оценивается</v>
      </c>
    </row>
    <row r="101" spans="1:27" s="8" customFormat="1" ht="78" customHeight="1">
      <c r="A101" s="103" t="s">
        <v>234</v>
      </c>
      <c r="B101" s="45"/>
      <c r="C101" s="46"/>
      <c r="D101" s="45"/>
      <c r="E101" s="45"/>
      <c r="F101" s="46"/>
      <c r="G101" s="46"/>
      <c r="H101" s="45"/>
      <c r="I101" s="79" t="s">
        <v>292</v>
      </c>
      <c r="J101" s="79" t="s">
        <v>338</v>
      </c>
      <c r="K101" s="79" t="s">
        <v>293</v>
      </c>
      <c r="L101" s="36" t="s">
        <v>417</v>
      </c>
      <c r="M101" s="37"/>
      <c r="N101" s="79" t="s">
        <v>114</v>
      </c>
      <c r="O101" s="79" t="s">
        <v>299</v>
      </c>
      <c r="P101" s="61">
        <v>100</v>
      </c>
      <c r="Q101" s="61">
        <v>100</v>
      </c>
      <c r="R101" s="61">
        <v>100</v>
      </c>
      <c r="S101" s="61">
        <v>100</v>
      </c>
      <c r="T101" s="61">
        <v>100</v>
      </c>
      <c r="U101" s="61">
        <v>100</v>
      </c>
      <c r="V101" s="61">
        <v>100</v>
      </c>
      <c r="W101" s="61">
        <v>100</v>
      </c>
      <c r="X101" s="58" t="s">
        <v>200</v>
      </c>
      <c r="Y101" s="58">
        <v>0</v>
      </c>
      <c r="Z101" s="61">
        <v>100</v>
      </c>
      <c r="AA101" s="64" t="s">
        <v>200</v>
      </c>
    </row>
    <row r="102" spans="1:27" s="8" customFormat="1" ht="22.5" customHeight="1">
      <c r="A102" s="104"/>
      <c r="B102" s="45"/>
      <c r="C102" s="46"/>
      <c r="D102" s="45"/>
      <c r="E102" s="45"/>
      <c r="F102" s="46"/>
      <c r="G102" s="46"/>
      <c r="H102" s="45"/>
      <c r="I102" s="80"/>
      <c r="J102" s="80"/>
      <c r="K102" s="80"/>
      <c r="L102" s="36" t="s">
        <v>296</v>
      </c>
      <c r="M102" s="37">
        <v>100</v>
      </c>
      <c r="N102" s="80"/>
      <c r="O102" s="80"/>
      <c r="P102" s="62"/>
      <c r="Q102" s="62"/>
      <c r="R102" s="62"/>
      <c r="S102" s="62"/>
      <c r="T102" s="62"/>
      <c r="U102" s="62"/>
      <c r="V102" s="62"/>
      <c r="W102" s="62"/>
      <c r="X102" s="59"/>
      <c r="Y102" s="59"/>
      <c r="Z102" s="62"/>
      <c r="AA102" s="65"/>
    </row>
    <row r="103" spans="1:27" s="8" customFormat="1" ht="27.75" customHeight="1">
      <c r="A103" s="104"/>
      <c r="B103" s="45"/>
      <c r="C103" s="46"/>
      <c r="D103" s="45"/>
      <c r="E103" s="45"/>
      <c r="F103" s="46"/>
      <c r="G103" s="46"/>
      <c r="H103" s="45"/>
      <c r="I103" s="80"/>
      <c r="J103" s="80"/>
      <c r="K103" s="80"/>
      <c r="L103" s="36" t="s">
        <v>297</v>
      </c>
      <c r="M103" s="37">
        <v>50</v>
      </c>
      <c r="N103" s="80"/>
      <c r="O103" s="80"/>
      <c r="P103" s="62"/>
      <c r="Q103" s="62"/>
      <c r="R103" s="62"/>
      <c r="S103" s="62"/>
      <c r="T103" s="62"/>
      <c r="U103" s="62"/>
      <c r="V103" s="62"/>
      <c r="W103" s="62"/>
      <c r="X103" s="59"/>
      <c r="Y103" s="59"/>
      <c r="Z103" s="62"/>
      <c r="AA103" s="65"/>
    </row>
    <row r="104" spans="1:27" s="8" customFormat="1" ht="27.75" customHeight="1">
      <c r="A104" s="105"/>
      <c r="B104" s="45"/>
      <c r="C104" s="46"/>
      <c r="D104" s="45"/>
      <c r="E104" s="45"/>
      <c r="F104" s="46"/>
      <c r="G104" s="46"/>
      <c r="H104" s="45"/>
      <c r="I104" s="81"/>
      <c r="J104" s="81"/>
      <c r="K104" s="81"/>
      <c r="L104" s="36" t="s">
        <v>298</v>
      </c>
      <c r="M104" s="37">
        <v>0</v>
      </c>
      <c r="N104" s="81"/>
      <c r="O104" s="81"/>
      <c r="P104" s="63"/>
      <c r="Q104" s="63"/>
      <c r="R104" s="63"/>
      <c r="S104" s="63"/>
      <c r="T104" s="63"/>
      <c r="U104" s="63"/>
      <c r="V104" s="63"/>
      <c r="W104" s="63"/>
      <c r="X104" s="60"/>
      <c r="Y104" s="60"/>
      <c r="Z104" s="63"/>
      <c r="AA104" s="66"/>
    </row>
    <row r="105" spans="1:27" s="10" customFormat="1" ht="21.75" customHeight="1">
      <c r="A105" s="48" t="s">
        <v>289</v>
      </c>
      <c r="B105" s="94" t="s">
        <v>255</v>
      </c>
      <c r="C105" s="94"/>
      <c r="D105" s="98"/>
      <c r="E105" s="98"/>
      <c r="F105" s="98"/>
      <c r="G105" s="98"/>
      <c r="H105" s="98"/>
      <c r="I105" s="94" t="s">
        <v>255</v>
      </c>
      <c r="J105" s="94"/>
      <c r="K105" s="98"/>
      <c r="L105" s="98"/>
      <c r="M105" s="98"/>
      <c r="N105" s="98"/>
      <c r="O105" s="98"/>
      <c r="P105" s="22">
        <f>(P106+P108)/2</f>
        <v>100</v>
      </c>
      <c r="Q105" s="22">
        <f aca="true" t="shared" si="4" ref="Q105:Z105">(Q106+Q108)/2</f>
        <v>100</v>
      </c>
      <c r="R105" s="22">
        <f t="shared" si="4"/>
        <v>89.28571428571428</v>
      </c>
      <c r="S105" s="22">
        <f t="shared" si="4"/>
        <v>100</v>
      </c>
      <c r="T105" s="22">
        <f t="shared" si="4"/>
        <v>100</v>
      </c>
      <c r="U105" s="22">
        <f t="shared" si="4"/>
        <v>75</v>
      </c>
      <c r="V105" s="22">
        <f t="shared" si="4"/>
        <v>100</v>
      </c>
      <c r="W105" s="22">
        <f t="shared" si="4"/>
        <v>92.85714285714286</v>
      </c>
      <c r="X105" s="22">
        <f t="shared" si="4"/>
        <v>100</v>
      </c>
      <c r="Y105" s="22">
        <f t="shared" si="4"/>
        <v>84.5</v>
      </c>
      <c r="Z105" s="22">
        <f t="shared" si="4"/>
        <v>100</v>
      </c>
      <c r="AA105" s="22">
        <v>0</v>
      </c>
    </row>
    <row r="106" spans="1:27" s="8" customFormat="1" ht="101.25" customHeight="1">
      <c r="A106" s="93" t="s">
        <v>290</v>
      </c>
      <c r="B106" s="89" t="s">
        <v>5</v>
      </c>
      <c r="C106" s="90" t="s">
        <v>37</v>
      </c>
      <c r="D106" s="89" t="s">
        <v>76</v>
      </c>
      <c r="E106" s="45" t="s">
        <v>48</v>
      </c>
      <c r="F106" s="46" t="s">
        <v>217</v>
      </c>
      <c r="G106" s="90" t="s">
        <v>114</v>
      </c>
      <c r="H106" s="89" t="s">
        <v>106</v>
      </c>
      <c r="I106" s="76" t="s">
        <v>5</v>
      </c>
      <c r="J106" s="82" t="s">
        <v>339</v>
      </c>
      <c r="K106" s="76" t="s">
        <v>364</v>
      </c>
      <c r="L106" s="36" t="s">
        <v>294</v>
      </c>
      <c r="M106" s="37" t="s">
        <v>217</v>
      </c>
      <c r="N106" s="82" t="s">
        <v>114</v>
      </c>
      <c r="O106" s="76" t="s">
        <v>106</v>
      </c>
      <c r="P106" s="115">
        <f>100*(1/1)</f>
        <v>100</v>
      </c>
      <c r="Q106" s="115">
        <f>100*(2/2)</f>
        <v>100</v>
      </c>
      <c r="R106" s="115">
        <f>100*(33/42)</f>
        <v>78.57142857142857</v>
      </c>
      <c r="S106" s="115">
        <v>100</v>
      </c>
      <c r="T106" s="115">
        <f>100*(2/2)</f>
        <v>100</v>
      </c>
      <c r="U106" s="115">
        <v>50</v>
      </c>
      <c r="V106" s="115">
        <f>100*(1/1)</f>
        <v>100</v>
      </c>
      <c r="W106" s="115">
        <f>100*(6/7)</f>
        <v>85.71428571428571</v>
      </c>
      <c r="X106" s="115">
        <f>100*(4/4)</f>
        <v>100</v>
      </c>
      <c r="Y106" s="115">
        <v>69</v>
      </c>
      <c r="Z106" s="115">
        <f>100*(1/1)</f>
        <v>100</v>
      </c>
      <c r="AA106" s="117" t="s">
        <v>200</v>
      </c>
    </row>
    <row r="107" spans="1:27" s="8" customFormat="1" ht="41.25" customHeight="1">
      <c r="A107" s="93"/>
      <c r="B107" s="89"/>
      <c r="C107" s="90"/>
      <c r="D107" s="89"/>
      <c r="E107" s="45" t="s">
        <v>105</v>
      </c>
      <c r="F107" s="46" t="s">
        <v>200</v>
      </c>
      <c r="G107" s="90"/>
      <c r="H107" s="89"/>
      <c r="I107" s="76"/>
      <c r="J107" s="82"/>
      <c r="K107" s="76"/>
      <c r="L107" s="36" t="s">
        <v>105</v>
      </c>
      <c r="M107" s="37" t="s">
        <v>200</v>
      </c>
      <c r="N107" s="82"/>
      <c r="O107" s="7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8"/>
    </row>
    <row r="108" spans="1:94" s="8" customFormat="1" ht="111" customHeight="1">
      <c r="A108" s="91" t="s">
        <v>291</v>
      </c>
      <c r="B108" s="89" t="s">
        <v>107</v>
      </c>
      <c r="C108" s="90" t="s">
        <v>49</v>
      </c>
      <c r="D108" s="89" t="s">
        <v>77</v>
      </c>
      <c r="E108" s="45" t="s">
        <v>50</v>
      </c>
      <c r="F108" s="46" t="s">
        <v>217</v>
      </c>
      <c r="G108" s="90" t="s">
        <v>114</v>
      </c>
      <c r="H108" s="89" t="s">
        <v>108</v>
      </c>
      <c r="I108" s="76" t="s">
        <v>107</v>
      </c>
      <c r="J108" s="82" t="s">
        <v>340</v>
      </c>
      <c r="K108" s="76" t="s">
        <v>365</v>
      </c>
      <c r="L108" s="36" t="s">
        <v>295</v>
      </c>
      <c r="M108" s="37" t="s">
        <v>217</v>
      </c>
      <c r="N108" s="82" t="s">
        <v>114</v>
      </c>
      <c r="O108" s="76" t="s">
        <v>108</v>
      </c>
      <c r="P108" s="115">
        <f>100*(1/1)</f>
        <v>100</v>
      </c>
      <c r="Q108" s="115">
        <f>100*(2/2)</f>
        <v>100</v>
      </c>
      <c r="R108" s="115">
        <f>100*(42/42)</f>
        <v>100</v>
      </c>
      <c r="S108" s="115">
        <f>100*(19/19)</f>
        <v>100</v>
      </c>
      <c r="T108" s="115">
        <f>100*(2/2)</f>
        <v>100</v>
      </c>
      <c r="U108" s="115">
        <f>100*(1/1)</f>
        <v>100</v>
      </c>
      <c r="V108" s="115">
        <f>100*(1/1)</f>
        <v>100</v>
      </c>
      <c r="W108" s="115">
        <f>100*(7/7)</f>
        <v>100</v>
      </c>
      <c r="X108" s="115">
        <v>100</v>
      </c>
      <c r="Y108" s="115">
        <v>100</v>
      </c>
      <c r="Z108" s="115">
        <f>100*(1/1)</f>
        <v>100</v>
      </c>
      <c r="AA108" s="117" t="s">
        <v>200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</row>
    <row r="109" spans="1:94" s="8" customFormat="1" ht="38.25" customHeight="1">
      <c r="A109" s="91"/>
      <c r="B109" s="89"/>
      <c r="C109" s="90"/>
      <c r="D109" s="89"/>
      <c r="E109" s="45" t="s">
        <v>105</v>
      </c>
      <c r="F109" s="46" t="s">
        <v>200</v>
      </c>
      <c r="G109" s="90"/>
      <c r="H109" s="89"/>
      <c r="I109" s="76"/>
      <c r="J109" s="82"/>
      <c r="K109" s="76"/>
      <c r="L109" s="36" t="s">
        <v>105</v>
      </c>
      <c r="M109" s="37" t="s">
        <v>200</v>
      </c>
      <c r="N109" s="82"/>
      <c r="O109" s="7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8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</row>
    <row r="110" spans="3:10" ht="12.75">
      <c r="C110" s="35"/>
      <c r="J110" s="35"/>
    </row>
  </sheetData>
  <sheetProtection/>
  <mergeCells count="575">
    <mergeCell ref="N16:N19"/>
    <mergeCell ref="O16:O19"/>
    <mergeCell ref="A101:A104"/>
    <mergeCell ref="I101:I104"/>
    <mergeCell ref="J101:J104"/>
    <mergeCell ref="K101:K104"/>
    <mergeCell ref="O101:O104"/>
    <mergeCell ref="N101:N104"/>
    <mergeCell ref="I100:O100"/>
    <mergeCell ref="O108:O109"/>
    <mergeCell ref="A108:A109"/>
    <mergeCell ref="B108:B109"/>
    <mergeCell ref="C108:C109"/>
    <mergeCell ref="D108:D109"/>
    <mergeCell ref="I108:I109"/>
    <mergeCell ref="J108:J109"/>
    <mergeCell ref="K108:K109"/>
    <mergeCell ref="N108:N109"/>
    <mergeCell ref="G108:G109"/>
    <mergeCell ref="I14:L14"/>
    <mergeCell ref="I15:O15"/>
    <mergeCell ref="I82:O82"/>
    <mergeCell ref="I85:O85"/>
    <mergeCell ref="H108:H109"/>
    <mergeCell ref="H106:H107"/>
    <mergeCell ref="I106:I107"/>
    <mergeCell ref="J106:J107"/>
    <mergeCell ref="K106:K107"/>
    <mergeCell ref="I98:I99"/>
    <mergeCell ref="G106:G107"/>
    <mergeCell ref="N96:N97"/>
    <mergeCell ref="N106:N107"/>
    <mergeCell ref="O106:O107"/>
    <mergeCell ref="K98:K99"/>
    <mergeCell ref="N98:N99"/>
    <mergeCell ref="O98:O99"/>
    <mergeCell ref="B105:H105"/>
    <mergeCell ref="I105:O105"/>
    <mergeCell ref="H98:H99"/>
    <mergeCell ref="A106:A107"/>
    <mergeCell ref="B106:B107"/>
    <mergeCell ref="C106:C107"/>
    <mergeCell ref="D106:D107"/>
    <mergeCell ref="O96:O97"/>
    <mergeCell ref="A98:A99"/>
    <mergeCell ref="B98:B99"/>
    <mergeCell ref="C98:C99"/>
    <mergeCell ref="D98:D99"/>
    <mergeCell ref="G98:G99"/>
    <mergeCell ref="J98:J99"/>
    <mergeCell ref="A96:A97"/>
    <mergeCell ref="B95:H95"/>
    <mergeCell ref="I95:O95"/>
    <mergeCell ref="B96:B97"/>
    <mergeCell ref="C96:C97"/>
    <mergeCell ref="D96:D97"/>
    <mergeCell ref="G96:G97"/>
    <mergeCell ref="H96:H97"/>
    <mergeCell ref="I96:I97"/>
    <mergeCell ref="J96:J97"/>
    <mergeCell ref="K96:K97"/>
    <mergeCell ref="J92:J94"/>
    <mergeCell ref="K92:K94"/>
    <mergeCell ref="N92:N94"/>
    <mergeCell ref="I92:I94"/>
    <mergeCell ref="O92:O94"/>
    <mergeCell ref="K90:K91"/>
    <mergeCell ref="N90:N91"/>
    <mergeCell ref="O90:O91"/>
    <mergeCell ref="A92:A94"/>
    <mergeCell ref="B92:B94"/>
    <mergeCell ref="C92:C94"/>
    <mergeCell ref="D92:D94"/>
    <mergeCell ref="G92:G94"/>
    <mergeCell ref="H92:H94"/>
    <mergeCell ref="G90:G91"/>
    <mergeCell ref="H90:H91"/>
    <mergeCell ref="I90:I91"/>
    <mergeCell ref="J90:J91"/>
    <mergeCell ref="A90:A91"/>
    <mergeCell ref="B90:B91"/>
    <mergeCell ref="C90:C91"/>
    <mergeCell ref="D90:D91"/>
    <mergeCell ref="J88:J89"/>
    <mergeCell ref="I88:I89"/>
    <mergeCell ref="J86:J87"/>
    <mergeCell ref="K88:K89"/>
    <mergeCell ref="N88:N89"/>
    <mergeCell ref="O88:O89"/>
    <mergeCell ref="K86:K87"/>
    <mergeCell ref="N86:N87"/>
    <mergeCell ref="O86:O87"/>
    <mergeCell ref="D83:D84"/>
    <mergeCell ref="D86:D87"/>
    <mergeCell ref="B88:B89"/>
    <mergeCell ref="C88:C89"/>
    <mergeCell ref="D88:D89"/>
    <mergeCell ref="B86:B87"/>
    <mergeCell ref="C86:C87"/>
    <mergeCell ref="N83:N84"/>
    <mergeCell ref="O83:O84"/>
    <mergeCell ref="B85:H85"/>
    <mergeCell ref="G83:G84"/>
    <mergeCell ref="H83:H84"/>
    <mergeCell ref="I83:I84"/>
    <mergeCell ref="J83:J84"/>
    <mergeCell ref="B83:B84"/>
    <mergeCell ref="K83:K84"/>
    <mergeCell ref="C83:C84"/>
    <mergeCell ref="N75:N79"/>
    <mergeCell ref="A88:A89"/>
    <mergeCell ref="A83:A84"/>
    <mergeCell ref="G86:G87"/>
    <mergeCell ref="H86:H87"/>
    <mergeCell ref="I86:I87"/>
    <mergeCell ref="G88:G89"/>
    <mergeCell ref="H88:H89"/>
    <mergeCell ref="A86:A87"/>
    <mergeCell ref="C75:C79"/>
    <mergeCell ref="B75:B79"/>
    <mergeCell ref="D75:D79"/>
    <mergeCell ref="G75:G79"/>
    <mergeCell ref="G71:G74"/>
    <mergeCell ref="J75:J79"/>
    <mergeCell ref="K75:K79"/>
    <mergeCell ref="H75:H79"/>
    <mergeCell ref="I75:I79"/>
    <mergeCell ref="H71:H74"/>
    <mergeCell ref="I71:I74"/>
    <mergeCell ref="N67:N70"/>
    <mergeCell ref="A71:A74"/>
    <mergeCell ref="B71:B74"/>
    <mergeCell ref="C71:C74"/>
    <mergeCell ref="D71:D74"/>
    <mergeCell ref="O75:O79"/>
    <mergeCell ref="K71:K74"/>
    <mergeCell ref="N71:N74"/>
    <mergeCell ref="O71:O74"/>
    <mergeCell ref="A75:A79"/>
    <mergeCell ref="J71:J74"/>
    <mergeCell ref="H65:H66"/>
    <mergeCell ref="I67:I70"/>
    <mergeCell ref="J67:J70"/>
    <mergeCell ref="A67:A70"/>
    <mergeCell ref="B67:B70"/>
    <mergeCell ref="C67:C70"/>
    <mergeCell ref="D67:D70"/>
    <mergeCell ref="G67:G70"/>
    <mergeCell ref="A65:A66"/>
    <mergeCell ref="B65:B66"/>
    <mergeCell ref="C65:C66"/>
    <mergeCell ref="D65:D66"/>
    <mergeCell ref="G65:G66"/>
    <mergeCell ref="H67:H70"/>
    <mergeCell ref="O61:O64"/>
    <mergeCell ref="I65:I66"/>
    <mergeCell ref="K61:K64"/>
    <mergeCell ref="O67:O70"/>
    <mergeCell ref="K65:K66"/>
    <mergeCell ref="N65:N66"/>
    <mergeCell ref="O65:O66"/>
    <mergeCell ref="J65:J66"/>
    <mergeCell ref="K67:K70"/>
    <mergeCell ref="G53:G59"/>
    <mergeCell ref="H53:H59"/>
    <mergeCell ref="H61:H64"/>
    <mergeCell ref="I61:I64"/>
    <mergeCell ref="J61:J64"/>
    <mergeCell ref="O53:O59"/>
    <mergeCell ref="N61:N64"/>
    <mergeCell ref="G61:G64"/>
    <mergeCell ref="A61:A64"/>
    <mergeCell ref="B61:B64"/>
    <mergeCell ref="C61:C64"/>
    <mergeCell ref="D61:D64"/>
    <mergeCell ref="E61:E63"/>
    <mergeCell ref="F61:F63"/>
    <mergeCell ref="H49:H52"/>
    <mergeCell ref="A49:A52"/>
    <mergeCell ref="B49:B52"/>
    <mergeCell ref="C49:C52"/>
    <mergeCell ref="D49:D52"/>
    <mergeCell ref="A53:A59"/>
    <mergeCell ref="B53:B59"/>
    <mergeCell ref="C53:C59"/>
    <mergeCell ref="D53:D59"/>
    <mergeCell ref="G49:G52"/>
    <mergeCell ref="I49:I52"/>
    <mergeCell ref="J49:J52"/>
    <mergeCell ref="K49:K52"/>
    <mergeCell ref="N49:N52"/>
    <mergeCell ref="O49:O52"/>
    <mergeCell ref="K53:K59"/>
    <mergeCell ref="N53:N59"/>
    <mergeCell ref="I53:I59"/>
    <mergeCell ref="J53:J59"/>
    <mergeCell ref="A46:A48"/>
    <mergeCell ref="B46:B48"/>
    <mergeCell ref="C46:C48"/>
    <mergeCell ref="D46:D48"/>
    <mergeCell ref="H46:H48"/>
    <mergeCell ref="I46:I48"/>
    <mergeCell ref="J46:J48"/>
    <mergeCell ref="B44:H44"/>
    <mergeCell ref="I44:O44"/>
    <mergeCell ref="K42:K43"/>
    <mergeCell ref="N42:N43"/>
    <mergeCell ref="O42:O43"/>
    <mergeCell ref="K46:K48"/>
    <mergeCell ref="O46:O48"/>
    <mergeCell ref="G47:G48"/>
    <mergeCell ref="N47:N48"/>
    <mergeCell ref="K39:K40"/>
    <mergeCell ref="N39:N40"/>
    <mergeCell ref="O39:O40"/>
    <mergeCell ref="B42:B43"/>
    <mergeCell ref="C42:C43"/>
    <mergeCell ref="D42:D43"/>
    <mergeCell ref="G42:G43"/>
    <mergeCell ref="H42:H43"/>
    <mergeCell ref="J42:J43"/>
    <mergeCell ref="I42:I43"/>
    <mergeCell ref="G39:G40"/>
    <mergeCell ref="H39:H40"/>
    <mergeCell ref="I39:I40"/>
    <mergeCell ref="J39:J40"/>
    <mergeCell ref="A39:A40"/>
    <mergeCell ref="B39:B40"/>
    <mergeCell ref="C39:C40"/>
    <mergeCell ref="D39:D40"/>
    <mergeCell ref="A42:A43"/>
    <mergeCell ref="K37:K38"/>
    <mergeCell ref="N37:N38"/>
    <mergeCell ref="O37:O38"/>
    <mergeCell ref="K35:K36"/>
    <mergeCell ref="N35:N36"/>
    <mergeCell ref="O35:O36"/>
    <mergeCell ref="B37:B38"/>
    <mergeCell ref="C37:C38"/>
    <mergeCell ref="D37:D38"/>
    <mergeCell ref="H37:H38"/>
    <mergeCell ref="J37:J38"/>
    <mergeCell ref="I37:I38"/>
    <mergeCell ref="G35:G36"/>
    <mergeCell ref="H35:H36"/>
    <mergeCell ref="I35:I36"/>
    <mergeCell ref="J35:J36"/>
    <mergeCell ref="A35:A36"/>
    <mergeCell ref="B35:B36"/>
    <mergeCell ref="C35:C36"/>
    <mergeCell ref="D35:D36"/>
    <mergeCell ref="A37:A38"/>
    <mergeCell ref="G30:G34"/>
    <mergeCell ref="G37:G38"/>
    <mergeCell ref="H30:H34"/>
    <mergeCell ref="N30:N34"/>
    <mergeCell ref="O30:O34"/>
    <mergeCell ref="A30:A34"/>
    <mergeCell ref="B30:B34"/>
    <mergeCell ref="C30:C34"/>
    <mergeCell ref="D30:D34"/>
    <mergeCell ref="I30:I34"/>
    <mergeCell ref="J30:J34"/>
    <mergeCell ref="K30:K34"/>
    <mergeCell ref="O27:O28"/>
    <mergeCell ref="B27:B28"/>
    <mergeCell ref="C27:C28"/>
    <mergeCell ref="D27:D28"/>
    <mergeCell ref="G27:G28"/>
    <mergeCell ref="A27:A28"/>
    <mergeCell ref="K20:K22"/>
    <mergeCell ref="N20:N22"/>
    <mergeCell ref="N27:N28"/>
    <mergeCell ref="I27:I28"/>
    <mergeCell ref="J27:J28"/>
    <mergeCell ref="K27:K28"/>
    <mergeCell ref="C16:C19"/>
    <mergeCell ref="H16:H19"/>
    <mergeCell ref="O20:O22"/>
    <mergeCell ref="I16:I19"/>
    <mergeCell ref="J16:J19"/>
    <mergeCell ref="K16:K19"/>
    <mergeCell ref="D16:D19"/>
    <mergeCell ref="G16:G19"/>
    <mergeCell ref="I20:I22"/>
    <mergeCell ref="J20:J22"/>
    <mergeCell ref="H20:H22"/>
    <mergeCell ref="H27:H28"/>
    <mergeCell ref="A8:O8"/>
    <mergeCell ref="A20:A22"/>
    <mergeCell ref="B20:B22"/>
    <mergeCell ref="C20:C22"/>
    <mergeCell ref="D20:D22"/>
    <mergeCell ref="G20:G22"/>
    <mergeCell ref="A16:A19"/>
    <mergeCell ref="B16:B19"/>
    <mergeCell ref="P11:U11"/>
    <mergeCell ref="Y11:AA11"/>
    <mergeCell ref="P16:P19"/>
    <mergeCell ref="Q16:Q19"/>
    <mergeCell ref="R16:R19"/>
    <mergeCell ref="S16:S19"/>
    <mergeCell ref="T16:T19"/>
    <mergeCell ref="U16:U19"/>
    <mergeCell ref="V16:V19"/>
    <mergeCell ref="W16:W19"/>
    <mergeCell ref="X16:X19"/>
    <mergeCell ref="Y16:Y19"/>
    <mergeCell ref="Z16:Z19"/>
    <mergeCell ref="AA16:AA19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P30:P34"/>
    <mergeCell ref="Q30:Q34"/>
    <mergeCell ref="R30:R34"/>
    <mergeCell ref="S30:S34"/>
    <mergeCell ref="T30:T34"/>
    <mergeCell ref="U30:U34"/>
    <mergeCell ref="V30:V34"/>
    <mergeCell ref="W30:W34"/>
    <mergeCell ref="X30:X34"/>
    <mergeCell ref="Y30:Y34"/>
    <mergeCell ref="Z30:Z34"/>
    <mergeCell ref="AA30:AA34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P37:P38"/>
    <mergeCell ref="Q37:Q38"/>
    <mergeCell ref="P106:P107"/>
    <mergeCell ref="Q106:Q107"/>
    <mergeCell ref="R106:R107"/>
    <mergeCell ref="S106:S107"/>
    <mergeCell ref="P42:P43"/>
    <mergeCell ref="Q42:Q43"/>
    <mergeCell ref="R42:R43"/>
    <mergeCell ref="S42:S43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T42:T43"/>
    <mergeCell ref="U42:U43"/>
    <mergeCell ref="V42:V43"/>
    <mergeCell ref="W42:W43"/>
    <mergeCell ref="X42:X43"/>
    <mergeCell ref="Y42:Y43"/>
    <mergeCell ref="Z42:Z43"/>
    <mergeCell ref="AA42:AA43"/>
    <mergeCell ref="V46:V48"/>
    <mergeCell ref="W46:W48"/>
    <mergeCell ref="P46:P48"/>
    <mergeCell ref="Q46:Q48"/>
    <mergeCell ref="R46:R48"/>
    <mergeCell ref="S46:S48"/>
    <mergeCell ref="T46:T48"/>
    <mergeCell ref="U46:U48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A83:AA84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AA86:AA87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X90:X91"/>
    <mergeCell ref="Y90:Y91"/>
    <mergeCell ref="Z90:Z91"/>
    <mergeCell ref="AA90:AA91"/>
    <mergeCell ref="P90:P91"/>
    <mergeCell ref="Q90:Q91"/>
    <mergeCell ref="R90:R91"/>
    <mergeCell ref="S90:S91"/>
    <mergeCell ref="T90:T91"/>
    <mergeCell ref="U90:U91"/>
    <mergeCell ref="P92:P94"/>
    <mergeCell ref="Q92:Q94"/>
    <mergeCell ref="S92:S94"/>
    <mergeCell ref="T92:T94"/>
    <mergeCell ref="V90:V91"/>
    <mergeCell ref="W90:W91"/>
    <mergeCell ref="V92:V94"/>
    <mergeCell ref="W92:W94"/>
    <mergeCell ref="X92:X94"/>
    <mergeCell ref="Y92:Y94"/>
    <mergeCell ref="Z92:Z94"/>
    <mergeCell ref="AA92:AA94"/>
    <mergeCell ref="AA96:AA97"/>
    <mergeCell ref="P96:P97"/>
    <mergeCell ref="Q96:Q97"/>
    <mergeCell ref="R96:R97"/>
    <mergeCell ref="S96:S97"/>
    <mergeCell ref="T96:T97"/>
    <mergeCell ref="V96:V97"/>
    <mergeCell ref="U96:U97"/>
    <mergeCell ref="W96:W97"/>
    <mergeCell ref="X96:X97"/>
    <mergeCell ref="Y96:Y97"/>
    <mergeCell ref="Z96:Z97"/>
    <mergeCell ref="Y98:Y99"/>
    <mergeCell ref="Z98:Z99"/>
    <mergeCell ref="P101:P104"/>
    <mergeCell ref="Q101:Q104"/>
    <mergeCell ref="R101:R104"/>
    <mergeCell ref="S101:S104"/>
    <mergeCell ref="T101:T104"/>
    <mergeCell ref="V101:V104"/>
    <mergeCell ref="W101:W104"/>
    <mergeCell ref="X101:X104"/>
    <mergeCell ref="P49:P52"/>
    <mergeCell ref="Q49:Q52"/>
    <mergeCell ref="R49:R52"/>
    <mergeCell ref="S49:S52"/>
    <mergeCell ref="P98:P99"/>
    <mergeCell ref="U101:U104"/>
    <mergeCell ref="P65:P66"/>
    <mergeCell ref="Q65:Q66"/>
    <mergeCell ref="R65:R66"/>
    <mergeCell ref="S65:S66"/>
    <mergeCell ref="Y101:Y104"/>
    <mergeCell ref="Z101:Z104"/>
    <mergeCell ref="AA101:AA104"/>
    <mergeCell ref="X46:X48"/>
    <mergeCell ref="Y46:Y48"/>
    <mergeCell ref="Z46:Z48"/>
    <mergeCell ref="AA46:AA48"/>
    <mergeCell ref="Z49:Z52"/>
    <mergeCell ref="AA49:AA52"/>
    <mergeCell ref="Z61:Z64"/>
    <mergeCell ref="T49:T52"/>
    <mergeCell ref="U49:U52"/>
    <mergeCell ref="V49:V52"/>
    <mergeCell ref="W49:W52"/>
    <mergeCell ref="X49:X52"/>
    <mergeCell ref="Y49:Y52"/>
    <mergeCell ref="P53:P59"/>
    <mergeCell ref="Q53:Q59"/>
    <mergeCell ref="R53:R59"/>
    <mergeCell ref="S53:S59"/>
    <mergeCell ref="T53:T59"/>
    <mergeCell ref="U53:U59"/>
    <mergeCell ref="V53:V59"/>
    <mergeCell ref="AA53:AA59"/>
    <mergeCell ref="W53:W59"/>
    <mergeCell ref="X53:X59"/>
    <mergeCell ref="Y53:Y59"/>
    <mergeCell ref="Z53:Z59"/>
    <mergeCell ref="AA61:AA64"/>
    <mergeCell ref="AA65:AA66"/>
    <mergeCell ref="P61:P64"/>
    <mergeCell ref="Q61:Q64"/>
    <mergeCell ref="R61:R64"/>
    <mergeCell ref="S61:S64"/>
    <mergeCell ref="T61:T64"/>
    <mergeCell ref="V61:V64"/>
    <mergeCell ref="W61:W64"/>
    <mergeCell ref="X61:X64"/>
    <mergeCell ref="U61:U64"/>
    <mergeCell ref="U65:U66"/>
    <mergeCell ref="V65:V66"/>
    <mergeCell ref="T65:T66"/>
    <mergeCell ref="Y65:Y66"/>
    <mergeCell ref="Z65:Z66"/>
    <mergeCell ref="W65:W66"/>
    <mergeCell ref="X65:X66"/>
    <mergeCell ref="Y61:Y64"/>
  </mergeCells>
  <printOptions/>
  <pageMargins left="0.511811023622047" right="0.275590551181102" top="0.354330708661417" bottom="0.511811023622047" header="0.354330708661417" footer="0.511811023622047"/>
  <pageSetup fitToHeight="8" horizontalDpi="600" verticalDpi="600" orientation="landscape" paperSize="8" scale="50" r:id="rId5"/>
  <legacyDrawing r:id="rId4"/>
  <oleObjects>
    <oleObject progId="Equation.3" shapeId="1238610" r:id="rId1"/>
    <oleObject progId="Equation.DSMT4" shapeId="1238611" r:id="rId2"/>
    <oleObject progId="Equation.3" shapeId="12386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02-2222</cp:lastModifiedBy>
  <cp:lastPrinted>2015-05-15T04:27:40Z</cp:lastPrinted>
  <dcterms:created xsi:type="dcterms:W3CDTF">2010-04-07T08:18:01Z</dcterms:created>
  <dcterms:modified xsi:type="dcterms:W3CDTF">2015-05-19T04:38:08Z</dcterms:modified>
  <cp:category/>
  <cp:version/>
  <cp:contentType/>
  <cp:contentStatus/>
</cp:coreProperties>
</file>