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2672" windowHeight="11676" tabRatio="713" activeTab="0"/>
  </bookViews>
  <sheets>
    <sheet name="2019" sheetId="1" r:id="rId1"/>
  </sheets>
  <definedNames>
    <definedName name="Z_1F4C5F8E_6112_43D3_B718_39064D2343C7_.wvu.Cols" localSheetId="0" hidden="1">'2019'!$B:$H,'2019'!$Z:$Z</definedName>
    <definedName name="Z_1F4C5F8E_6112_43D3_B718_39064D2343C7_.wvu.PrintArea" localSheetId="0" hidden="1">'2019'!$A$1:$Y$114</definedName>
    <definedName name="Z_2E1D9174_21EC_42D6_ADD2_84CA0F0BCAB9_.wvu.Cols" localSheetId="0" hidden="1">'2019'!$B:$H</definedName>
    <definedName name="Z_2E1D9174_21EC_42D6_ADD2_84CA0F0BCAB9_.wvu.PrintTitles" localSheetId="0" hidden="1">'2019'!$11:$11</definedName>
    <definedName name="Z_377864F3_3E9F_40AF_8579_494F937B97C0_.wvu.Cols" localSheetId="0" hidden="1">'2019'!$B:$H</definedName>
    <definedName name="Z_377864F3_3E9F_40AF_8579_494F937B97C0_.wvu.PrintArea" localSheetId="0" hidden="1">'2019'!$A$1:$AG$114</definedName>
    <definedName name="Z_377864F3_3E9F_40AF_8579_494F937B97C0_.wvu.PrintTitles" localSheetId="0" hidden="1">'2019'!$11:$11</definedName>
    <definedName name="Z_56E56EAF_A123_43C6_8D97_165804CE119B_.wvu.Cols" localSheetId="0" hidden="1">'2019'!$B:$H,'2019'!$Z:$Z</definedName>
    <definedName name="Z_56E56EAF_A123_43C6_8D97_165804CE119B_.wvu.PrintArea" localSheetId="0" hidden="1">'2019'!$A$1:$Y$114</definedName>
    <definedName name="Z_56E56EAF_A123_43C6_8D97_165804CE119B_.wvu.PrintTitles" localSheetId="0" hidden="1">'2019'!$12:$12</definedName>
    <definedName name="Z_6FC52A10_CF1F_45D3_84A0_F8B9734A7481_.wvu.Cols" localSheetId="0" hidden="1">'2019'!$B:$H</definedName>
    <definedName name="Z_6FC52A10_CF1F_45D3_84A0_F8B9734A7481_.wvu.PrintArea" localSheetId="0" hidden="1">'2019'!$A$1:$O$114</definedName>
    <definedName name="Z_6FC52A10_CF1F_45D3_84A0_F8B9734A7481_.wvu.PrintTitles" localSheetId="0" hidden="1">'2019'!$11:$11</definedName>
    <definedName name="Z_A29E6294_76AB_42A6_B25E_043B32B7561F_.wvu.Cols" localSheetId="0" hidden="1">'2019'!$B:$H</definedName>
    <definedName name="Z_A29E6294_76AB_42A6_B25E_043B32B7561F_.wvu.PrintArea" localSheetId="0" hidden="1">'2019'!$A$1:$Z$114</definedName>
    <definedName name="Z_A4538450_71C7_4B14_B736_7FB9D1C5D4E5_.wvu.Cols" localSheetId="0" hidden="1">'2019'!$B:$H,'2019'!$Z:$Z</definedName>
    <definedName name="Z_A4538450_71C7_4B14_B736_7FB9D1C5D4E5_.wvu.PrintArea" localSheetId="0" hidden="1">'2019'!$A$1:$Y$114</definedName>
    <definedName name="Z_A4538450_71C7_4B14_B736_7FB9D1C5D4E5_.wvu.PrintTitles" localSheetId="0" hidden="1">'2019'!$12:$12</definedName>
    <definedName name="Z_A4538450_71C7_4B14_B736_7FB9D1C5D4E5_.wvu.Rows" localSheetId="0" hidden="1">'2019'!$1:$2,'2019'!$4:$5,'2019'!$7:$7,'2019'!$9:$9</definedName>
    <definedName name="Z_A7AC48D4_1E31_4B45_9E17_DA0B07AFF29B_.wvu.Cols" localSheetId="0" hidden="1">'2019'!$B:$H,'2019'!$Z:$Z</definedName>
    <definedName name="Z_A7AC48D4_1E31_4B45_9E17_DA0B07AFF29B_.wvu.PrintArea" localSheetId="0" hidden="1">'2019'!$A$1:$Y$114</definedName>
    <definedName name="Z_A7AC48D4_1E31_4B45_9E17_DA0B07AFF29B_.wvu.PrintTitles" localSheetId="0" hidden="1">'2019'!$12:$12</definedName>
    <definedName name="Z_A7AC48D4_1E31_4B45_9E17_DA0B07AFF29B_.wvu.Rows" localSheetId="0" hidden="1">'2019'!$1:$2,'2019'!$4:$5,'2019'!$7:$7,'2019'!$9:$9</definedName>
    <definedName name="Z_DEBEC14B_6621_4B22_9D44_351765538C82_.wvu.Cols" localSheetId="0" hidden="1">'2019'!$B:$H,'2019'!$Z:$Z</definedName>
    <definedName name="Z_DEBEC14B_6621_4B22_9D44_351765538C82_.wvu.PrintArea" localSheetId="0" hidden="1">'2019'!$A$1:$Y$114</definedName>
    <definedName name="Z_DEBEC14B_6621_4B22_9D44_351765538C82_.wvu.PrintTitles" localSheetId="0" hidden="1">'2019'!$12:$12</definedName>
    <definedName name="Z_DEBEC14B_6621_4B22_9D44_351765538C82_.wvu.Rows" localSheetId="0" hidden="1">'2019'!$1:$2,'2019'!$4:$5,'2019'!$7:$7,'2019'!$9:$9</definedName>
    <definedName name="А1">#REF!</definedName>
    <definedName name="_xlnm.Print_Titles" localSheetId="0">'2019'!$12:$12</definedName>
    <definedName name="_xlnm.Print_Area" localSheetId="0">'2019'!$A$1:$Y$114</definedName>
  </definedNames>
  <calcPr fullCalcOnLoad="1"/>
</workbook>
</file>

<file path=xl/sharedStrings.xml><?xml version="1.0" encoding="utf-8"?>
<sst xmlns="http://schemas.openxmlformats.org/spreadsheetml/2006/main" count="810" uniqueCount="415">
  <si>
    <t>P5 = ∑ Pi /Р где:
Pi = 100 *  (Di / Ni), где:
i - расходное обязательство;
Di - количество нормативных правовых актов соответсвующих действующему законодальству в i-м расходном обязательстве; 
Ni - общее количество нормативных правовых актов  в i-м расходном обязательстве; 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</si>
  <si>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Отсутствие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</si>
  <si>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</si>
  <si>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Доля специалистов экономических и бухгалтерских служб,  имеющих высшее образование, от общего количества специалистов экономических и бухгалтерских служб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</si>
  <si>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департамент финансов </t>
  </si>
  <si>
    <t>Доля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</si>
  <si>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>показатель характеризует долю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</si>
  <si>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 xml:space="preserve">ГАБС не осуществляет оказание муниципальных услуг (выполнение работ) физическим и юридическим лицам </t>
  </si>
  <si>
    <t>Наличие выявленных нарушений по исполнению муниципальных заданий, выданных в рамках оказания муниципальных услуг (выполнения работ)</t>
  </si>
  <si>
    <t>Отсутствие выявленных нарушений по исполнению муниципальных заданий, выданных в рамках оказания муниципальных услуг (выполнения работ)</t>
  </si>
  <si>
    <t xml:space="preserve">Проведение ГАБС оценки потребности 
в оказании муниципальных услуг (выполнении работ) </t>
  </si>
  <si>
    <t>Оценки потребности в оказании муниципальных услуг (выполнении работ) проводится ГАБС</t>
  </si>
  <si>
    <t xml:space="preserve">Оценки потребности в оказании муниципальных услуг (выполнении работ) ГАБС не проводится </t>
  </si>
  <si>
    <t>показатель характеризует наличие/отсутствие результатов оценки потребности в оказании муниципальных услугах (выполнении работ) оказываемых юридическим и физическим лицам в соотвествии с муниципальным правовым актом</t>
  </si>
  <si>
    <t>показатель характеризует качество выполнения муниципальных заданий, выданных в рамках оказания муниципальных услуг (выполнения работ)</t>
  </si>
  <si>
    <t>Доля исполненных ГАБС исполнительных документов в общем объёме предъявленных к взысканию исполнительных документов</t>
  </si>
  <si>
    <t>показатель характеризует долю исполненных ГАБС исполнительных документов в общем объёме предъявленных к взысканию исполнительных документов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</si>
  <si>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департамент финансов </t>
  </si>
  <si>
    <t>Р32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</si>
  <si>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контрольно-ревизионным управлением;
V - общий объём направленных предписаний для принятия мер по устранению выявленных нарушений контрольно-ревизионным управлением</t>
  </si>
  <si>
    <t>Распоряжение Администрации города Сургута "Об утверждении сроков составления проекта бюджета городского округа город Сургут на очередной финансовый год и плановый период";
Письмо департамента финансов "О предварительных предельных объемах бюджетных ассигнований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</si>
  <si>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Приказ департамента финансов Администрации города "О Порядке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бюджета)";
Письма ГАБС "О представлении бюджетной росписи на очередной, текущий финансовый год, плановый период"</t>
  </si>
  <si>
    <t>Доля исполненных бюджетных ассигнований без учёта межбюджетных трансфертов из бюджета автономного округа</t>
  </si>
  <si>
    <t xml:space="preserve">Процент исполнения доходов, администрируемых ГАБС 
</t>
  </si>
  <si>
    <t>Оценка качества планирования расходов бюджета</t>
  </si>
  <si>
    <t>Соблюдение сроков представления ГАБС фрагмента реестра расходных обязательств в департамент финансов в целях подготовки реестра расходных обязательств городского
округа города Сургута и направления его в Департамент финансов              ХМАО-Югры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</si>
  <si>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департамент финансов. Целевым ориентиром для ГАБС является минимальное количество обращений.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</si>
  <si>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течении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</si>
  <si>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Сводная информация ГАБС по форме согласно приложению 3 к порядку проведения мониторинга качества финансового менеджмента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</si>
  <si>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 осуществляемого ГАБС </t>
  </si>
  <si>
    <t>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</si>
  <si>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Сургута"Об утверждении муниципального задания на оказание муниципальных услуг (выполнение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</si>
  <si>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 "Об утверждении реестра муниципальных услуг городского округа город Сургут";
Постановление Администрации города Сургута "Об утверждении порядка проведения оценки потребности в оказании муниципальных услуг (выполнении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</si>
  <si>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Приложение №2 "Основные виды нарушений по структурным подразделениям Администрации города и их подведомственных учреждений за соответствующий год"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</si>
  <si>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Приложение №3 "Сведения о принятых мерах по результатам ревизий (проверок) по структурным подразделениям Администрации города за отчётныё период"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</si>
  <si>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</si>
  <si>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 расчете показателя за год</t>
  </si>
  <si>
    <t>показатель характеризует использование остатков межбюджетных трансфертов, сложившихся на начало финансового года</t>
  </si>
  <si>
    <t>Процент  исполнения остатков межбюджетных трансфертов, сложившихся на начало финансового года и имеющих целевое назначение.</t>
  </si>
  <si>
    <t xml:space="preserve"> год</t>
  </si>
  <si>
    <t>Письма ГАБС "О внесении изменении в сводную бюджетную роспись, бюджетные росписи ГАБС"</t>
  </si>
  <si>
    <t xml:space="preserve">Автоматизированная система планирования и исполнения бюджета на основе программного обеспечения "Автоматизированный центр контроля"
</t>
  </si>
  <si>
    <t>Доля устранённых нарушений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</si>
  <si>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</si>
  <si>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№
 п/п.</t>
  </si>
  <si>
    <t>Приказ департамента финансов Администрации города Сургута "Об утверждении Порядка и Методики планирования бюджетных ассигнований городского округа город Сургут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</si>
  <si>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</si>
  <si>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</si>
  <si>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Доля утвержденных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</t>
  </si>
  <si>
    <t>Постановление Администрации города Сургута "Об утверждении реестра муниципальных услуг городского округа город Сургут";
Постановления Администрации города Сургута "Об утверждении стандартов качества (административных регламентов) муниципальных услуг (работ)"</t>
  </si>
  <si>
    <t xml:space="preserve">показатель характеризует долю утверждённых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
</t>
  </si>
  <si>
    <t>Отчеты об исполнении муниципальных заданий учреждений, в отношении которых ГАБС исполняет функции куратора</t>
  </si>
  <si>
    <t>P24 = 100 * (1-N /n), где
N - количество муниципальных заданий учреждений, в отношении которых ГАБС исполняет функции куратора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</si>
  <si>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показатель характеризует качество и полноту исполнения муниципального задания, т.е. качество оказания муниципальной услуги (работы), отраженной в данном муниципальном задании</t>
  </si>
  <si>
    <t>Автоматизированная система планирования и исполнения бюджета на основе программного обеспечения "Автоматизированный центр контроля";
Учёт отказов в регистрации бюджетных обязательств на бумажном носителе;
Приказ департамента финансов Администрации города "Об утверждении порядка исполнения бюджета городского округа город Сургут по расходам "</t>
  </si>
  <si>
    <t xml:space="preserve">Приказ департамента финансов Администрации города "Об утверждении порядка ведения, учёта и осуществления хранения документов департаментом финансов Администрации города по исполнению судебных актов, предусматривающих обращение взыскания на средства муниципального образования по денежным обязательствам муниципальных бюджетных учреждений" </t>
  </si>
  <si>
    <t>В структуре ГАБС отсутствуют экономическая и бухгалтерская службы</t>
  </si>
  <si>
    <t>показатель характеризует уровень образования специалистов экономических и бухгалтерских служб</t>
  </si>
  <si>
    <t>Уровень укомплектованности кадрами экономических и бухгалтерских служб</t>
  </si>
  <si>
    <t>показатель характеризует уровень укомплектованности кадрами экономических и бухгалтерских служб</t>
  </si>
  <si>
    <t>Отсутствие выявленных в ходе инвентаризации недостач и хищений денежных средств и материальных ценностей</t>
  </si>
  <si>
    <t>Наличие выявленных в ходе инвентаризации недостач и хищений денежных средств и материальных ценностей</t>
  </si>
  <si>
    <t>показатель характеризует своевременность представления фрагмента реестра расходных обязательств в департамент финансов</t>
  </si>
  <si>
    <t>Источники информации, используемые для расчёта, оценки показателя</t>
  </si>
  <si>
    <t>Код показателя</t>
  </si>
  <si>
    <t>год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</si>
  <si>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</si>
  <si>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показатель характеризует своевременность представления ОБАС  в департамент финансов</t>
  </si>
  <si>
    <t>полугодие, год</t>
  </si>
  <si>
    <t>Справочно-правовая система "Гарант";
Письмо ГАБС "О представлении фрагмента реестра расходных обязательств"</t>
  </si>
  <si>
    <t>Изменение доли бюджетных ассигнований на реализацию долгосрочных и  ведомственных целевых программ в общем объёме бюджетных ассигнований</t>
  </si>
  <si>
    <t>Решение Думы города Сургута "О бюджете городского округа город Сургут на очередной финансовый год и плановый период";
Автоматизированная система планирования и исполнения бюджета на основе программного обеспечения "Автоматизированный центр контроля"</t>
  </si>
  <si>
    <t>показатель характеризует увеличение/уменьшение доли бюджетных ассигнований на реализацию долгосрочных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</si>
  <si>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 xml:space="preserve">показатель характеризует полноту, соответствие/несоответствие представленных в департамент финансов документов, входящих в состав ОБАС </t>
  </si>
  <si>
    <t>Бюджетные ассигнования на реализацию долгосрочных и ведомственных целевых программ в общем объёме расходов отсутствуют</t>
  </si>
  <si>
    <t>Муниципальные услуги (работы) включённые в установленном порядке в реестр муниципальных услуг (работ) отсутствуют</t>
  </si>
  <si>
    <t>Соблюдение сроков представления утверждённой бюджетной росписи в департамент финансов</t>
  </si>
  <si>
    <t>показатель характеризует своевременность представления утвержденной бюджетной росписи в департамент финансов</t>
  </si>
  <si>
    <t>Автоматизированная система планирования и исполнения бюджета на основе программного обеспечения "Автоматизированный центр контроля"</t>
  </si>
  <si>
    <t>Оценка результатов исполнения бюджета</t>
  </si>
  <si>
    <t>Доля дебиторской задолженности по доходам в общем объёме доходов</t>
  </si>
  <si>
    <t>Доля кредиторской задолженности по расходам в общем объёме расходов</t>
  </si>
  <si>
    <t>Наличие нарушений, выявленных контрольно-ревизионным управлением в ходе проверок</t>
  </si>
  <si>
    <t xml:space="preserve">показатель характеризует качество ведомственного финансового контроля ГАБС в части регистрации бюджетных обязательств 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</si>
  <si>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</si>
  <si>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 xml:space="preserve">показатель характеризует актуальность нормативно-правовой базы фрагмента реестра расходных обязательств </t>
  </si>
  <si>
    <t>Форма по ОКУД 0503128 "Отчёт о принятых бюджетных обязательствах"</t>
  </si>
  <si>
    <t>Форма по ОКУД 0503164 "Сведения об исполнения бюджета";
Автоматизированная система планирования и исполнения бюджета на основе программного обеспечения "Автоматизированный центр контроля"</t>
  </si>
  <si>
    <t>Форма по ОКУД 0503127 "Отчёт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бюджета";
Форма по ОКУД 0503169 "Сведения по дебиторской и кредиторской задолженности"</t>
  </si>
  <si>
    <t>Форма по ОКУД 0503176 "Сведения о недостачах и хищениях денежных средств и материальных ценностей"</t>
  </si>
  <si>
    <t>1.1.</t>
  </si>
  <si>
    <t>Соблюдение сроков представления в департамент по экономической политике информации, необходимой для разработки прогноза социально-экономического развития города</t>
  </si>
  <si>
    <t>Постановление Администрации города Сургута "Об утверждении порядка разработки прогноза социально-экономического развития муниципального образования городской округ город Сургут";
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</si>
  <si>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департамент по экономической политике информации, необходимой для разработки прогноза социально-экономического развития города </t>
  </si>
  <si>
    <t>Представление информации ГАБС не требуется</t>
  </si>
  <si>
    <t>1.2.</t>
  </si>
  <si>
    <t>Достоверность и полнота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</si>
  <si>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</si>
  <si>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Достоверность и полнота представленной информации</t>
  </si>
  <si>
    <t>показатель характеризует достоверность и полноту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</si>
  <si>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Недостоверность и (или) неполное представление информации</t>
  </si>
  <si>
    <t>D1=0</t>
  </si>
  <si>
    <t>Результативность исполнения муниципальных заданий на оказание (исполнение) муниципальных услуг муниципальными учреждениями</t>
  </si>
  <si>
    <t>Р24</t>
  </si>
  <si>
    <t>Р28</t>
  </si>
  <si>
    <t>Р29</t>
  </si>
  <si>
    <t>показатель характеризует наличие/отсутствие выявленных в ходе инвентаризации недостач и хищений денежных средств и материальных ценностей</t>
  </si>
  <si>
    <t>Отчётный период</t>
  </si>
  <si>
    <t>Наименование показателя</t>
  </si>
  <si>
    <t>Расчёт показателя и параметры его оценки</t>
  </si>
  <si>
    <t>Оценка исполнения судебных актов</t>
  </si>
  <si>
    <t>показатель характеризует исполнение бюджетных ассигнований без учёта субвенций, субсидий и иных межбюджетных трансфертов из бюджета автономного округа на конец отчётного периода</t>
  </si>
  <si>
    <t>показатель характеризует качество планирования, и исполнение доходов администрируемых ГАБС</t>
  </si>
  <si>
    <t xml:space="preserve">показатель характеризует наличие/отсутствие значительного объёма дебиторской задолженности по доходам
</t>
  </si>
  <si>
    <t>Соблюдение сроков формирования и представления в департамент финансов отчётности об исполнении бюджета</t>
  </si>
  <si>
    <t>Несоблюдение сроков формирования и представления в департамент финансов отчётности об исполнении бюджета</t>
  </si>
  <si>
    <t>показатель характеризует своевременность формирования и представления в департамент финансов отчётности об исполнении бюджета</t>
  </si>
  <si>
    <t>4.</t>
  </si>
  <si>
    <t>показатель характеризует наличие/отсутствие значительного объёма дебиторской задолженности по расходам</t>
  </si>
  <si>
    <t>1.</t>
  </si>
  <si>
    <t>5.</t>
  </si>
  <si>
    <t>Проверка контрольно-ревизионным управлением не проводилась</t>
  </si>
  <si>
    <t xml:space="preserve">показатель характеризует наличие/отсутствие нарушений выявленных контрольно-ревизионным управлением в ходе проверок </t>
  </si>
  <si>
    <t>6.</t>
  </si>
  <si>
    <t>показатель не оценивается</t>
  </si>
  <si>
    <t>отсутствие в фрагменте реестра расходных обязательств нормативных документов утративших силу</t>
  </si>
  <si>
    <t>наличие в фрагменте реестра расходных обязательств нормативных документов утративших силу</t>
  </si>
  <si>
    <t>1.9.</t>
  </si>
  <si>
    <t>1.12.</t>
  </si>
  <si>
    <t>1.13.</t>
  </si>
  <si>
    <t>1.10.</t>
  </si>
  <si>
    <t>1.11.</t>
  </si>
  <si>
    <t>Оценка показателя
в баллах</t>
  </si>
  <si>
    <t>2.1.</t>
  </si>
  <si>
    <t>2.2.</t>
  </si>
  <si>
    <t>2.3.</t>
  </si>
  <si>
    <t>2.4.</t>
  </si>
  <si>
    <t>2.5.</t>
  </si>
  <si>
    <t>2.6.</t>
  </si>
  <si>
    <t>2.8.</t>
  </si>
  <si>
    <t>2.9.</t>
  </si>
  <si>
    <t>в соответствии с рассчитанным значением</t>
  </si>
  <si>
    <t>Комментарий</t>
  </si>
  <si>
    <t>1.3.</t>
  </si>
  <si>
    <t>1.4.</t>
  </si>
  <si>
    <t>1.5.</t>
  </si>
  <si>
    <t>1.6.</t>
  </si>
  <si>
    <t>1.7.</t>
  </si>
  <si>
    <t>Равномерность расходов</t>
  </si>
  <si>
    <t>1.8.</t>
  </si>
  <si>
    <t>3.</t>
  </si>
  <si>
    <t>3.1.</t>
  </si>
  <si>
    <t>4.1.</t>
  </si>
  <si>
    <t>4.2.</t>
  </si>
  <si>
    <t>4.3.</t>
  </si>
  <si>
    <t>4.4.</t>
  </si>
  <si>
    <t>5.1.</t>
  </si>
  <si>
    <t>5.2.</t>
  </si>
  <si>
    <t>6.1.</t>
  </si>
  <si>
    <t>Доля проектов долгосрочных и ведомственных целевых программ, получивших в департаменте по экономической политике положительное заключение при первичной экспертизе от общего количества проектов долгосрочных и ведомственных целевых программ</t>
  </si>
  <si>
    <t>показатель характеризует качество подготовки ГАБС проектов долгосрочных и ведомственных целевых программ</t>
  </si>
  <si>
    <t>Обходные листы с отражением сроков представления и принятия отчётности ГАБС</t>
  </si>
  <si>
    <t>Доля исполненных бюджетных ассигнований без учёта субвенций, субсидий и иных межбюджетных трансфертов из бюджета автономного округа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</si>
  <si>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</si>
  <si>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ГАБС не формирует долгосрочные и ведомственные целевые программы</t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</si>
  <si>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</si>
  <si>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</si>
  <si>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 xml:space="preserve">показатель характеризует полноту отражения всех применяемых кодов  расходов бюджетной классификации по расходным обязательствам в фрагменте реестра расходных обязательств ГАБС (в отчетном, текущем, очередном, плановом финансовых годах) 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</si>
  <si>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</si>
  <si>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Наличие/отсутствие в фрагментах реестра расходных обязательств нормативных документов утративших силу, представленных ГАБС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</si>
  <si>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Доля дебиторской задолженности по расходам в общем объёме расходов</t>
  </si>
  <si>
    <t>Оценка организации контроля</t>
  </si>
  <si>
    <t>Оценка кадрового потенциала экономических и бухгалтерских служб</t>
  </si>
  <si>
    <t xml:space="preserve">Качество планирования расходов </t>
  </si>
  <si>
    <t>показатель характеризует качество планирования расходов. Целевым ориентиром для ГАБС является минимальный объём вносимых изменений в сводную бюджетную роспись и бюджетную роспись ГАБС</t>
  </si>
  <si>
    <t>Отсутствуют исполнительные документы, подлежащие исполнению</t>
  </si>
  <si>
    <t>2.10.</t>
  </si>
  <si>
    <t>2.11.</t>
  </si>
  <si>
    <t>2.12.</t>
  </si>
  <si>
    <t>ГАБС не исполняет функции куратора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</si>
  <si>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течение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</si>
  <si>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Наличие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</si>
  <si>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</si>
  <si>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сответсвие действующему законодательству реквизитов нормативных правовых актов, отраженных в  фрагментах реестров расходных обязательств ГАБС</t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</si>
  <si>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</si>
  <si>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комитет по  финансам</t>
  </si>
  <si>
    <t>Соблюдение сроков представления ГАБС фрагмента реестра расходных обязательств в комитет по финансам в целях подготовки реестра расходных обязательств муниципального образования Кондинский район
и направления его в Департамент финансов ХМАО-Югры</t>
  </si>
  <si>
    <t>показатель характеризует своевременность представления фрагмента реестра расходных обязательств в комитет по финансам</t>
  </si>
  <si>
    <t>Постановление Главы Кондинского района "О порядке ведения реестра расходных обязательств муниципального образования Кондинский район";
Письмо комитета по финансам "О представлении фрагмента реестра расходных обязательств";
Письмо ГАБС "О представлении фрагмента реестра расходных обязательств"</t>
  </si>
  <si>
    <t xml:space="preserve">Решение Думы Кондинского района "О бюджете муниципального образования Кондинский район на очередной финансовый год и плановый период";
</t>
  </si>
  <si>
    <t>Соблюдение сроков представления утверждённой бюджетной росписи в комитет по финансам</t>
  </si>
  <si>
    <t>показатель характеризует своевременность представления утвержденной бюджетной росписи в комитет по финансам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</si>
  <si>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комитет финансов 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</si>
  <si>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комитет финансов. Целевым ориентиром для ГАБС является минимальное количество обращений.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</si>
  <si>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Контрольно-счетной палатой района;
V - общий объём направленных предписаний для принятия мер по устранению выявленных нарушений  Контрольно-счетной палатой района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</si>
  <si>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Контрольно-счетной палатой района по результатам ревизий (проверок)</t>
  </si>
  <si>
    <t>Программный продукт АС "Бюджет"</t>
  </si>
  <si>
    <t>Оценка управления активами</t>
  </si>
  <si>
    <t>7.</t>
  </si>
  <si>
    <t>7.1.</t>
  </si>
  <si>
    <t>7.2.</t>
  </si>
  <si>
    <t>Динамика объема материальных запасов</t>
  </si>
  <si>
    <t>Форма по ОКУД 0503130 "Баланс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</t>
  </si>
  <si>
    <t>показатель характеризует уровень управления активами</t>
  </si>
  <si>
    <t>Проверка Контрольно-счетной палатой района, ГАБС не проводилась</t>
  </si>
  <si>
    <t>Программный продукт АС "Бюджет";
Приказ комитета по финансам и налоговой политике администрации Кондинского района "О порядке учета бюджетных обязательств получателей средств бюджета муниципального образования Кондинский район комитетом по финансам"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</si>
  <si>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
комитетом по финансам и налоговой политике администрации Кондинского района исполнительных документов, 
предусматривающих обращение взыскания 
на средства бюджетных учреждений, 
и документов, связанных с их исполнением"
</t>
  </si>
  <si>
    <t xml:space="preserve">Программный продукт АС "Бюджет"
</t>
  </si>
  <si>
    <t xml:space="preserve">
Программный продукт АС "Бюджет"</t>
  </si>
  <si>
    <t>показатель характеризует своевременность представления ОБАС  в комитет по  финансам</t>
  </si>
  <si>
    <t>Приказ комитета по финансам  "Об утверждении  Методических рекомендаций  планирования бюджетных ассигнований бюджета муниципального образования Кондинский район на очередной год и на плановый период" 
Письма ГАБС "О представлении обоснований бюджетных ассигнований на очередной финансовый год и плановый период"</t>
  </si>
  <si>
    <t>Р5</t>
  </si>
  <si>
    <t>Р6</t>
  </si>
  <si>
    <t>Р8</t>
  </si>
  <si>
    <t>Р9</t>
  </si>
  <si>
    <t>2.7.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</si>
  <si>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комитет по финансам </t>
  </si>
  <si>
    <t>Соблюдение сроков формирования и представления в комитет по  финансам отчётности об исполнении бюджета</t>
  </si>
  <si>
    <t>Соблюдение сроков формирования и представления в комитета по финансам отчётности об исполнении бюджета</t>
  </si>
  <si>
    <t>Несоблюдение сроков формирования и представления в комитет по финансам отчётности об исполнении бюджета</t>
  </si>
  <si>
    <t>показатель характеризует своевременность формирования и представления в комитет по финансам отчётности об исполнении бюджета</t>
  </si>
  <si>
    <t>Р21</t>
  </si>
  <si>
    <t>Р25</t>
  </si>
  <si>
    <t xml:space="preserve">Постановление администрации Кондинского района "Об утверждении реестра муниципальных услуг";
</t>
  </si>
  <si>
    <t>Постановление администрации Кондинского района "Об утверждении реестра муниципальных услуг";
Постановление администрации Кондинского района "Об утверждении порядка проведения оценки потребности в оказании муниципальных услуг (выполнении работ)";
Сводная информация комитета по экономической политики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</si>
  <si>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1.14.</t>
  </si>
  <si>
    <t>Р7-1</t>
  </si>
  <si>
    <t>Р20</t>
  </si>
  <si>
    <t>Р22</t>
  </si>
  <si>
    <t>Р23</t>
  </si>
  <si>
    <t>Р30</t>
  </si>
  <si>
    <t>Р31</t>
  </si>
  <si>
    <t>Р33</t>
  </si>
  <si>
    <t>Р40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</si>
  <si>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</si>
  <si>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Главы Кондинского района "О порядке ведения реестра расходных обязательств муниципального образования Кондинский район";
Письмо Департамента финансов ХМАО-Югры "О представлении фрагмента реестра расходных обязательств";
Письмо ГАБС "О представлении фрагмента реестра расходных обязательств"</t>
  </si>
  <si>
    <t>Наличие/отсутствие в фрагментах реестра расходных обязательств нормативных документов утративших силу,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ХМАО-Югры</t>
  </si>
  <si>
    <t>Отсутствие в фрагменте реестра расходных обязательств нормативных документов, утративших силу</t>
  </si>
  <si>
    <t>Наличие в фрагменте реестра расходных обязательств нормативных документов, утративших силу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</si>
  <si>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</si>
  <si>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Муниципальные услуги (работы), включённые в установленном порядке в реестр муниципальных услуг (работ), отсутствуют</t>
  </si>
  <si>
    <t>Доля утвержденных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</t>
  </si>
  <si>
    <t xml:space="preserve">показатель характеризует долю утверждённых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
</t>
  </si>
  <si>
    <t>2.</t>
  </si>
  <si>
    <t>Процент  исполнения остатков межбюджетных трансфертов, сложившихся на начало финансового года, и имеющих целевое назначение.</t>
  </si>
  <si>
    <t>Приложение №2 "Основные виды нарушений по структурным подразделениям администрации Кондинского района и их подведомственных учреждений за соответствующий год" к Отчёту о работе Контрольно-счетной палаты  Кондинского района за отчётный период;
Сводная информация Контрольно-счетной палаты,  главных администраторов бюджетных средств по форме согласно приложению 5 к порядку проведения мониторинга качества финансового менеджмента, осуществляемого ГАБС</t>
  </si>
  <si>
    <t>Доля устранённых нарушений в общем объёме направленных предписаний для принятия мер по устранению выявленных нарушений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 по результатам ревизий (проверок)</t>
  </si>
  <si>
    <t>Приложение №3 "Сведения о принятых мерах по результатам ревизий (проверок) по структурным подразделениям администрации Кондинского района за отчётные период" к Отчёту о работе контрольно-счетной палаты  Кондинского района за отчётный период;
Сводная информация Контрольно-счетной палаты Кондинского района, главных администраторов бюджетных средств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</si>
  <si>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Контрольно-счетной палатой Кондинского района по форме согласно приложению 5 к порядку проведения мониторинга качества финансового менеджмента, осуществляемого ГАБС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</si>
  <si>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</si>
  <si>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Отсутствие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</si>
  <si>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</si>
  <si>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бюджета, о возмещении ущерба в результате незаконных действий или бездействий ГАБС и (или) его должностных лиц</t>
  </si>
  <si>
    <t>Сводная информация ГАБС по форме согласно приложению 3 к порядку проведения мониторинга качества финансового менеджмента,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</si>
  <si>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менеджмента, осуществляемого ГАБС </t>
  </si>
  <si>
    <t xml:space="preserve">показатель характеризует полноту (наличие/отсутствие), соответствие/несоответствие утвержденным формам обоснований бюджетных ассигнований на очередной финансовый год и плановый период, представленных в комитет по  финансам документов, входящих в состав ОБАС </t>
  </si>
  <si>
    <t xml:space="preserve">показатель характеризует полноту отражения всех применяемых кодов  раздела и подраздела функциональной структуры классификации расходов бюджета по расходным обязательствам в фрагменте реестра расходных обязательств ГАБС (в отчетном, текущем, очередном, плановом финансовых годах) </t>
  </si>
  <si>
    <t>показатель характеризует соответствие  действующему законодательству реквизитов нормативных правовых актов, отраженных в  фрагментах реестров расходных обязательств ГАБС</t>
  </si>
  <si>
    <t>Постановление администрации Кондинского района "Об утверждении 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(выполнении работ) и нормативных затрат на содержание имущества муниципальных учреждений";
Сводная информация комитета по экономической политики муниципального образования Кондинский район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</si>
  <si>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наличие/отсутствие результатов оценки потребности в оказании муниципальных услугах (выполнении работ), оказываемых юридическим и физическим лицам в соответствии с муниципальным правовым актом</t>
  </si>
  <si>
    <t>Приказ комитета по финансам и налоговой политике администрации Кондинского района "Об утверждении Порядка составления и ведения сводной бюджетной росписи бюджета района и бюджетных росписей главных распорядителей средств бюджета района (главных администраторов источников финансирования дефицита бюджета района)";
Письма ГАБС "О представлении бюджетной росписи на очередной, текущий финансовый год, плановый период"</t>
  </si>
  <si>
    <t>P24 = 100 * (1-N /n), где
N - количество муниципальных заданий учреждений, в отношении которых ГАБС исполняет функции куратора,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</si>
  <si>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Проверка Контрольно-счетной палатой Кондинского района, ГАБС не проводилась</t>
  </si>
  <si>
    <t>Наличие нарушений, выявленных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района в ходе проверок</t>
  </si>
  <si>
    <t xml:space="preserve">показатель характеризует наличие/отсутствие нарушений, выявленных Контрольно-счетной палатой Кондинского района, в ходе проверок </t>
  </si>
  <si>
    <t xml:space="preserve">Рейтинг ГАБС, не имеющих подведомственную сеть учреждений, либо имеющих подведомственную сеть в количестве 3 или менее муниципальных учреждений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</si>
  <si>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</si>
  <si>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>Дума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</si>
  <si>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</si>
  <si>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</si>
  <si>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образования администрации Кондинского района</t>
  </si>
  <si>
    <t>Отдел по здравоохранению администрации Кондинского района</t>
  </si>
  <si>
    <t>Муниципальное учреждение Управление капитального строительства Кондинского района</t>
  </si>
  <si>
    <t>Администрация Кондинского района</t>
  </si>
  <si>
    <t>Управление жилищно-коммунального хозяйства администрации Кондинского района</t>
  </si>
  <si>
    <t xml:space="preserve"> -</t>
  </si>
  <si>
    <t xml:space="preserve">      Оценка состояния учета и отчетности</t>
  </si>
  <si>
    <t xml:space="preserve">          Максимальная суммарная оценка качества финансового менеджмента</t>
  </si>
  <si>
    <t>Соблюдение сроков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</si>
  <si>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Постановление администрации Кондинского района "О порядке разработки прогноза социально-экономического развития";
Письма ГАБС "О представлении информации, необходимой для разработки прогноза социально-экономического развития района";
Сводная информация 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</si>
  <si>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 </t>
  </si>
  <si>
    <t>Достоверность и полнота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</si>
  <si>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Письма ГАБС "О представлении информации, необходимой для разработки прогноза социально-экономического развития района";
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</si>
  <si>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достоверность и полноту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</si>
  <si>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Изменение доли бюджетных ассигнований на реализацию муниципальных и  ведомственных целевых программ в общем объёме бюджетных ассигнований</t>
  </si>
  <si>
    <t>показатель характеризует увеличение/уменьшение доли бюджетных ассигнований на реализацию муниципальных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</si>
  <si>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>Бюджетные ассигнования на реализацию муниципальных и ведомственных целевых программ в общем объёме расходов отсутствуют</t>
  </si>
  <si>
    <t>Доля проектов муниципальных и ведомственных целевых программ, получивших в комитете экономического развития и инвестиционной деятельности положительное заключение при первичной экспертизе от общего количества проектов муниципальных и ведомственных целевых программ</t>
  </si>
  <si>
    <t>Сводная информация  комитета экономического развития и инвестиционной деятельности  по форме согласно приложению 4 к порядку проведения мониторинга качества финансового менеджмента, осуществляемого ГАБС</t>
  </si>
  <si>
    <t>показатель характеризует качество подготовки ГАБС проектов муниципальных и ведомственных целевых программ</t>
  </si>
  <si>
    <t>ГАБС не формирует муниципальные и  ведомственные целевые программы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</si>
  <si>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</si>
  <si>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менеджмента, осуществляемого ГАБС</t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</si>
  <si>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</si>
  <si>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ГАБС не формирует муниципальные и ведомственные целевые программы</t>
  </si>
  <si>
    <t>Управление культуры администрации Кондинского района</t>
  </si>
  <si>
    <t>Комиет физической культуры и спорта администрации Кондинского района</t>
  </si>
  <si>
    <t>нет оценки</t>
  </si>
  <si>
    <t>Управление опеки и попечительства администрации Кондинского района</t>
  </si>
  <si>
    <t>Р1</t>
  </si>
  <si>
    <t>Р1 - количество дней отклонения даты представления ГАБС информации, необходимой для разработки прогноза социально-экономического развития города, от установленной даты представления информации</t>
  </si>
  <si>
    <t>Р1 - количество дней отклонения даты представления ГАБС информации, необходимой для разработки прогноза социально-экономического развития района, от установленной даты представления информации</t>
  </si>
  <si>
    <t>Р1 = 0</t>
  </si>
  <si>
    <t>Р1 ≥ 1</t>
  </si>
  <si>
    <t>Р2</t>
  </si>
  <si>
    <t>Р3</t>
  </si>
  <si>
    <t>P3 = 100 * (К1 / К), где:
К1 - количество своевременно представленных ГАБС в департамент финансов ОБАС в срок, установленный  письмами  департамента финансов о доведении и уточнении предельных объемов бюджетных ассигнований;
К - количество писем о доведении и уточнении предельных объемов бюджетных ассигнований, направленных ГАБС департаментом финансов</t>
  </si>
  <si>
    <t>P3 = 100 * (К1 / К), где:
К1 - количество своевременно представленных ГАБС в комитет по финансам ОБАС в срок, установленный  письмами  комитета по финансам о доведении и уточнении  бюджетных ассигнований на очередной финансовый год и плановый период;
К - количество писем о доведении и уточнении предельных объемов бюджетных ассигнований, направленных ГАБС комитетом по финансам</t>
  </si>
  <si>
    <t>Р4</t>
  </si>
  <si>
    <t xml:space="preserve">P4 = 100 * ( К1 /К), где:
К1 - количество документов, входящих в  состав ОБАС предварительных и уточненных предельных объемов бюджетных ассигнований, представленных ГАБС в соответствии с утверждёнными формами;
К - количество документов, входящих в  состав ОБАС предварительных и уточненных предельных объемов бюджетных ассигнований, которые должны быть представлены ГАБС в соответствии с утверждённой Методикой планирования бюджетных ассигнований.
</t>
  </si>
  <si>
    <t>P6 =100* К1 / К, где:
К1 - количество своевременно представленных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ХМАО-Югры;
К - количество писем о представлении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</si>
  <si>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Р7</t>
  </si>
  <si>
    <t xml:space="preserve">Р7 = 100 * (Р1 / Р), где:
Р1 - количество расходных обязательств  c полным отражением всех применяемых кодов  расходов бюджетной классификации по расходным обязательствам в фрагменте реестра расходных обязательств ГАБС;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
</t>
  </si>
  <si>
    <t>Р8-1</t>
  </si>
  <si>
    <t>Р8-2</t>
  </si>
  <si>
    <t>Р7-2</t>
  </si>
  <si>
    <t>P9 = 100 * (N1 / N), где:
N1 - доля бюджетных ассигнований на реализацию долгосрочных и ведомственных целевых программ, в общем объёме бюджетных ассигнований в отчётном периоде; 
N -  доля бюджетных ассигнований на реализацию долгосрочных и ведомственных целевых программ, в общем объёме бюджетных ассигнований в периоде предшествующем отчётному</t>
  </si>
  <si>
    <t>P9 &gt; 100</t>
  </si>
  <si>
    <t>P9 = 100</t>
  </si>
  <si>
    <t>P9 &lt; 100</t>
  </si>
  <si>
    <t>Р10</t>
  </si>
  <si>
    <t>P10 = 100 * (N1 / N), где:
N1 - количество проектов долгосрочных и ведомственных целевых программ, получивших в отчётном периоде в департаменте по экономической политике положительное заключение при первичной экспертизе; 
N -   количество проектов долгосрочных и ведомственных целевых программ, представленных на первичную экспертизу в отчётном периоде в департамент по экономической политике</t>
  </si>
  <si>
    <t>Р11</t>
  </si>
  <si>
    <t>P11 =  100 * (Sk / Y), где:
Sk - количество утверждённых стандартов качества (административных регламентов) муниципальных услуг (работ);
Y - количество муниципальных услуг (работ), включённых в установленном порядке в реестр муниципальных услуг (работ)</t>
  </si>
  <si>
    <t>Р12</t>
  </si>
  <si>
    <t>P12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So - общая сумма бюджетных ассигнований на оказание муниципальных услуг (выполнение работ) физическим и юридическим лицам</t>
  </si>
  <si>
    <t>Р13</t>
  </si>
  <si>
    <t>Р13 = 100 - (100 * (S1 / S)), где:
S1 - объём внесённых положительных изменений в сводную бюджетную роспись и бюджетную роспись ГАБС  за исключением изменений в части субвенций, субсидий, иных межбюджетных трансфертов, резервного фонда Администрации города, иным образом зарезервированных средств, а также изменений утверждённых решением Думы города о бюджете;
S - объём бюджетных ассигнований по ГАБС с учётом изменений утверждённых решением Думы города о бюджете</t>
  </si>
  <si>
    <t>Р14</t>
  </si>
  <si>
    <t>Р15</t>
  </si>
  <si>
    <t>P15 = 100 * (Р1 / Р), где:
Р1 - количество бюджетных росписей, представленных ГАБС в департамент финансов с соблюдением сроков в отчётном периоде;
Р - количество бюджетных росписей, представленных ГАБС в департамент финансов в отчётном периоде</t>
  </si>
  <si>
    <t>Р19</t>
  </si>
  <si>
    <t>P15 = 100 * (Р1 / Р), где:
Р1 - количество бюджетных росписей, представленных ГАБС в комитет по финансам с соблюдением сроков в отчётном периоде;
Р - количество бюджетных росписей, представленных ГАБС в комитет по финансам в отчётном периоде</t>
  </si>
  <si>
    <t>Р17</t>
  </si>
  <si>
    <t>Р17= 100 * (E  / (b - s)), где:
b – объём бюджетных ассигнований ГАБС на конец отчётного периода согласно сводной бюджетной росписи бюджета города;
s - объём бюджетных ассигнований ГАБС за счёт субвенций, субсидий и иных межбюджетных трансфертов из бюджета автономного округа, резервного фонда Администрации города, на предоставление муниципальных гарантий;
Е - кассовое исполнение расходов ГАБС без учёта субвенций, субсидий и иных межбюджетных трансфертов из бюджета автономного округа на конец отчётного периода</t>
  </si>
  <si>
    <t>Р17= 100 * (E  / (b - s)), где:
b – объём бюджетных ассигнований ГАБС на конец отчётного периода согласно сводной бюджетной росписи бюджета района;
s - объём бюджетных ассигнований ГАБС за счёт  межбюджетных трансфертов из бюджета автономного округа, резервного фонда муниципального образования Кондинский район, иным образом зарезервированных средств в соответствии с решением Думы района о бюджете;
Е - кассовое исполнение расходов ГАБС без учёта  межбюджетных трансфертов из бюджета автономного округа на конец отчётного периода</t>
  </si>
  <si>
    <t>1 - ( (95 - Р17) / 95) * 100</t>
  </si>
  <si>
    <t>(1 - ( (95 - Р17) / 95) * 100</t>
  </si>
  <si>
    <t>Р18</t>
  </si>
  <si>
    <t xml:space="preserve">P18 =100*(Е – Еср) / Еср, где:
Е – объём кассовых расходов в IV квартале отчётного периода без учёта субвенций, субсидий и иных межбюджетных трансфертов из бюджета автономного округа, резервного фонда Администрации города, муниципальных гарантий;
Еср – средний объём кассовых расходов за I-III квартал отчётного периода без учёта субвенций, субсидий и иных межбюджетных трансфертов из бюджета автономного округа,резервного фонда Администрации города, муниципальных гарантий.
Еср = (R1+ R2 + R3) / 3, где:
R1, R2, R3 - объём кассовых расходов за I, II, III квартал соответственно
</t>
  </si>
  <si>
    <t>P18 =100*(Е – Еср) / Еср, где:
Е – объём кассовых расходов в IV квартале отчётного периода без учёта  межбюджетных трансфертов из бюджета автономного округа, резервного фонда администрации муниципального образования Кондинский район, иным образом зарезервированных средств в соответствии с решением Думы района о бюджете;
Еср – средний объём кассовых расходов за I-III квартал отчётного периода без учёта межбюджетных трансфертов из бюджета автономного округа, резервного фонда администрации района, иным образом зарезервированных средств в соответствии с решением Думы района о бюджете.
Еср = (R1+ R2 + R3) / 3, где:
R1, R2, R3 - объём кассовых расходов за I, II, III квартал соответственно</t>
  </si>
  <si>
    <t>P18 &lt; 48</t>
  </si>
  <si>
    <t>48 ≤ P18 ≤ 100</t>
  </si>
  <si>
    <t>100 - (Р18 - 48)</t>
  </si>
  <si>
    <t>P18 &gt; 100</t>
  </si>
  <si>
    <t>Р20 = 100* (D0 / D1), где:
D0 - фактический объём доходов, администрируемых ГАБС, без учёта безвозмездных и невыясненных поступлений на конец отчётного периода;
D1 - планируемый объём доходов, администрируемых ГАБС, без учёта безвозмездных поступлений  в отчётном периоде</t>
  </si>
  <si>
    <t>95 ≤ Р20 ≤ 105</t>
  </si>
  <si>
    <t>85 &lt; P20 &lt; 95</t>
  </si>
  <si>
    <t>105 &lt; Р20 ≤ 115</t>
  </si>
  <si>
    <t>P20 &gt; 115</t>
  </si>
  <si>
    <t>P20 ≤ 85</t>
  </si>
  <si>
    <t xml:space="preserve">P22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департамент финансов </t>
  </si>
  <si>
    <t xml:space="preserve">P22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комитет по финансам </t>
  </si>
  <si>
    <t>P23 = 100 * (N / n), где:
N - количество выполненных показателей результатов достижения цели/деятельности по оказанию муниципальных услуг (выполнению работ) долгосрочных/ведомственных целевых программ;
n - общее количество утвержденных показателей долгосрочных/ведомственных целевых программ</t>
  </si>
  <si>
    <t>P23 = 100 * (N / n), где:
N - количество выполненных показателей результатов достижения цели/деятельности по оказанию муниципальных услуг (выполнению работ) муниципальных, ведомственных целевых программ;
n - общее количество утвержденных показателей муниципальных, ведомственных целевых программ</t>
  </si>
  <si>
    <t>(1 - ( (95 - Р24) / 95) * 100</t>
  </si>
  <si>
    <t>Р25 = 100 * (n / N), где:
n - объём дебиторской задолженности по доходам на конец отчётного периода; 
N - общий объём доходов в отчётном периоде</t>
  </si>
  <si>
    <t>Р26</t>
  </si>
  <si>
    <t>P25 ≤ 5</t>
  </si>
  <si>
    <t>5 &lt; P25 &lt; 10</t>
  </si>
  <si>
    <t>P25 ≥ 10</t>
  </si>
  <si>
    <t>Р26 = 100 * (n / N), где: 
n - объём дебиторской задолженности по расходам на конец отчётного периода;
N - общий объём расходов в отчётном периоде.</t>
  </si>
  <si>
    <t>Р27</t>
  </si>
  <si>
    <t>Р26 ≤ 5</t>
  </si>
  <si>
    <t>5 &lt;  P26 &lt; 10</t>
  </si>
  <si>
    <t>P26 ≥ 10</t>
  </si>
  <si>
    <t>Р27 = 100 * (n / N), где: 
n - объём кредиторской задолженности по расходам на конец отчётного периода; 
N -  общий объём расходов в отчётном периоде</t>
  </si>
  <si>
    <t>Р27 = 0</t>
  </si>
  <si>
    <t>0 &lt; Р27 ≤ 0,5</t>
  </si>
  <si>
    <t>0,5 &lt; Р27 ≤ 5</t>
  </si>
  <si>
    <t>Р27 &gt; 5</t>
  </si>
  <si>
    <t>P28= 100-(100 * (Р1 / Р), где:
Р1 - количество обращений, направленных соответствующим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бюджете;
Р - общее количество обращений, направленных всеми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бюджете.</t>
  </si>
  <si>
    <t>P28= 100-(100 * (Р1 / Р), где:
Р1 - количество обращений, направленных соответствующим ГАБС в комитет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о бюджете;
Р - общее количество обращений, направленных всеми ГАБС в комитет финансов,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 о бюджете.</t>
  </si>
  <si>
    <t>Р29 = 100* (Р1 / Р), где:
Р1- кассовое исполнение на конец отчётного периода по остаткам межбюджетных трансфертов, сложившихся на начало финансового года;
Р - плановый объём остатков межбюджетных трансфертов, сложившихся на начало финансового года.</t>
  </si>
  <si>
    <t>Р29 = 100* (Р1 / Р), где:
Р1- кассовое исполнение  на конец отчётного периода по остаткам межбюджетных трансфертов, сложившихся на начало финансового года;
Р - плановый объём остатков межбюджетных трансфертов, сложившихся на начало финансового года.</t>
  </si>
  <si>
    <t>P31 = 100 - N1 - N2 - N3 - N4, где:
N1 - наличие нарушений, в части несоблюдения нормативных, правовых и законодательных актов;
N2 - наличие нарушений, в части нецелевого использования бюджетных средств;
N3 - наличине нарушений, в части необоснованного использования денежных средств;
N4 - наличие нарушений, в части неэффективного использования бюджетных средств</t>
  </si>
  <si>
    <t xml:space="preserve">N1 = 20
N2 = 40
N3 = 20
N4 = 20
</t>
  </si>
  <si>
    <t>P31 = 100 - N1 - N2 - N3 - N4, где:
N1 - наличие нарушений, в части несоблюдения нормативных, правовых и законодательных актов;
N2 - наличие нарушений, в части нецелевого использования бюджетных средств;
N3 - наличие нарушений, в части необоснованного использования денежных средств;
N4 - наличие нарушений, в части неэффективного использования бюджетных средств</t>
  </si>
  <si>
    <t>Р34</t>
  </si>
  <si>
    <t>Р35</t>
  </si>
  <si>
    <t>Р36</t>
  </si>
  <si>
    <t>Р36 = 100 * ( n / N), где: 
n -  объём исполненных ГАБС исполнительных документов;
N - общий объём предъявленных ко взысканию исполнительных документов</t>
  </si>
  <si>
    <t>Р37</t>
  </si>
  <si>
    <t>Р36 = 100 * (n / N), где: 
n -  объём исполненных ГАБС исполнительных документов;
N - общий объём предъявленных ко взысканию исполнительных документов</t>
  </si>
  <si>
    <t>Р38</t>
  </si>
  <si>
    <t xml:space="preserve">Р37 = (J1-J0)/JO * 100,                                          где:                                                       J1 - стоимость материальных запасов на конец отчетного периода;                                                                                   J0 - стоимость материальных запасов на начало года                                                                                      </t>
  </si>
  <si>
    <t xml:space="preserve">Р37&lt; 5 % </t>
  </si>
  <si>
    <t xml:space="preserve">5 % &lt;=Р37&lt;= 10 % </t>
  </si>
  <si>
    <t xml:space="preserve">Р37&gt;10 % </t>
  </si>
  <si>
    <t>Р37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</si>
  <si>
    <t>Р39</t>
  </si>
  <si>
    <t>Р38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</si>
  <si>
    <t>Р38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</si>
  <si>
    <t>Р39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</si>
  <si>
    <t>P5 =100* К1 / К, где:
К1 - количество своевременно представленных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ХМАО-Югры;
К - количество писем о представлении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</si>
  <si>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P6 = ∑ Pi /K, где:
Pi = 100 * (Ri / Di), где:
i - фрагмент реестра расходных обязательств, представленный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
K- количество  фрагментов реестра расходных обязательств,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 
Pi - коэффициент соответствия отражения применяемых кодов расходов бюджетной классификации по расходным обязательствам в i-м  фрагменте реестра расходных обязательств ГАБС;
Ri - количество расходных обязательств  c полным отражением всех применяемых кодов раздела и подраздела функциональной структуры классификации расходов бюджета по расходным обязательствам в  i-м фрагменте реестра расходных обязательств ГАБС;
Di - количество расходных обязательств, которые представлены ГАБС в составе   i-го фрагмента реестра расходных обязательств.</t>
  </si>
  <si>
    <t>P8 = 100 * (N1 / N), где:
N1 - доля бюджетных ассигнований на реализацию муниципальных и ведомственных целевых программ, в общем объёме бюджетных ассигнований в отчётном периоде; 
N -  доля бюджетных ассигнований на реализацию муниципальных и ведомственных целевых программ, в общем объёме бюджетных ассигнований в периоде предшествующем отчётному</t>
  </si>
  <si>
    <t>P9 = 100 * (N1 / N), где:
N1 - количество проектов муниципальных и ведомственных целевых программ, получивших в отчётном периоде в комитет экономического развития и инвестиционной деятельности положительное заключение при первичной экспертизе; 
N -   количество проектов муниципальных и ведомственных целевых программ, представленных на первичную экспертизу в отчётном периоде в комитет экономического развития и инвестиционной деятельности</t>
  </si>
  <si>
    <t>P10 =  100 * (Sk / Y), где:
Sk - количество утверждённых административных регламентов муниципальных услуг (работ);
Y - количество муниципальных услуг (работ), включённых в установленном порядке в реестр муниципальных услуг</t>
  </si>
  <si>
    <t>P11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So - общая сумма бюджетных ассигнований на оказание муниципальных услуг (выполнение работ) физическим и юридическим лицам</t>
  </si>
  <si>
    <t>Р12 = 100 - (100 * (S1 / S)), где:
S1 - объём внесённых положительных изменений в сводную бюджетную роспись и бюджетную роспись ГАБС  за исключением изменений в части межбюджетных трансфертов, субвенций и субсидий из вышестоящих бюджетов, резервного фонда муниципального образования Кондинский район, иным образом зарезервированных средств в соответствии с решением Думы муниципального образования Кондинский район о бюджете, а также изменений, утверждённых решением Думы муниципального образования о бюджете;
S - объём бюджетных ассигнований по ГАБС с учётом изменений, утверждённых решением Думы муниципального образования Кондинский район о бюджете</t>
  </si>
  <si>
    <t>P8 &gt; 100</t>
  </si>
  <si>
    <t>P8 = 100</t>
  </si>
  <si>
    <t>P8 &lt; 100</t>
  </si>
  <si>
    <t>??</t>
  </si>
  <si>
    <t xml:space="preserve"> </t>
  </si>
  <si>
    <t>P17 ≥ 95</t>
  </si>
  <si>
    <t>P17 &lt; 95</t>
  </si>
  <si>
    <t>P24 ≥ 95</t>
  </si>
  <si>
    <t>P24 &lt; 95</t>
  </si>
  <si>
    <t xml:space="preserve">P7-2 = ∑ Pi /Р где:i = 100 *  (Di / Ni), где:
i - расходное обязательство;
Pi - коэффициент соответствия действующему законодательству реквизитов нормативных правовых актов в i-м расходном обязательстве,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 ХМАО-Югры;
Di - количество нормативных правовых актов, соответствующих действующему законодательству в i-м расходном обязательстве в фрагментах реестров расходных обязательств, представленных ГРБС в отчетном периоде; 
Ni - общее количество нормативных правовых актов  в i-м расходном обязательстве  в фрагментах реестров расходных обязательств, представленных ГРБС в отчетном периоде; 
Р - количество расходных обязательств, которые представлены ГАБС в составе фрагментов реестра расходных обязательств в целях подготовки реестра расходных обязательств муниципального образования Кондинский район и направления его в Департамент финансов ХМАО-Югры.
</t>
  </si>
  <si>
    <t>Сводный отчет об исполнении показателей, характеризующих качество финансового менеджмента главных администраторов бюджетных средств (оценка в баллах) за 2019 год</t>
  </si>
  <si>
    <t>2019 к 2018</t>
  </si>
  <si>
    <t>98,2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</si>
  <si>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комитетом по финансам и налоговой политике администрации Кондинского района исполнительных документов, предусматривающих обращение взыскания на средства бюджетных учреждений, и документов, связанных с их исполнением"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</si>
</sst>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#,##0.0"/>
    <numFmt numFmtId="181" formatCode="0.000000"/>
    <numFmt numFmtId="182" formatCode="0.0000000"/>
    <numFmt numFmtId="183" formatCode="0.00000000"/>
    <numFmt numFmtId="184" formatCode="0.000000000"/>
    <numFmt numFmtId="185" formatCode="0.0000000000"/>
  </numFmts>
  <fonts count="4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76" fontId="4" fillId="0" borderId="10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1" fillId="0" borderId="10" xfId="0" applyFont="1" applyFill="1" applyBorder="1" applyAlignment="1">
      <alignment horizontal="justify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2" fontId="4" fillId="0" borderId="16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5"/>
  <sheetViews>
    <sheetView tabSelected="1" zoomScale="60" zoomScaleNormal="60" zoomScaleSheetLayoutView="50" zoomScalePageLayoutView="40" workbookViewId="0" topLeftCell="J3">
      <pane ySplit="14" topLeftCell="A17" activePane="bottomLeft" state="frozen"/>
      <selection pane="topLeft" activeCell="J3" sqref="J3"/>
      <selection pane="bottomLeft" activeCell="L12" sqref="L12"/>
    </sheetView>
  </sheetViews>
  <sheetFormatPr defaultColWidth="9.125" defaultRowHeight="12.75"/>
  <cols>
    <col min="1" max="1" width="7.50390625" style="1" customWidth="1"/>
    <col min="2" max="2" width="28.375" style="18" hidden="1" customWidth="1"/>
    <col min="3" max="3" width="8.875" style="19" hidden="1" customWidth="1"/>
    <col min="4" max="4" width="39.50390625" style="19" hidden="1" customWidth="1"/>
    <col min="5" max="5" width="52.375" style="19" hidden="1" customWidth="1"/>
    <col min="6" max="6" width="17.875" style="19" hidden="1" customWidth="1"/>
    <col min="7" max="7" width="9.125" style="19" hidden="1" customWidth="1"/>
    <col min="8" max="8" width="23.50390625" style="19" hidden="1" customWidth="1"/>
    <col min="9" max="9" width="28.375" style="18" customWidth="1"/>
    <col min="10" max="10" width="8.875" style="19" customWidth="1"/>
    <col min="11" max="11" width="77.125" style="19" customWidth="1"/>
    <col min="12" max="12" width="63.50390625" style="19" customWidth="1"/>
    <col min="13" max="13" width="19.50390625" style="19" customWidth="1"/>
    <col min="14" max="14" width="13.875" style="19" customWidth="1"/>
    <col min="15" max="15" width="24.50390625" style="19" customWidth="1"/>
    <col min="16" max="16" width="19.625" style="19" customWidth="1"/>
    <col min="17" max="17" width="19.375" style="19" customWidth="1"/>
    <col min="18" max="18" width="18.375" style="19" customWidth="1"/>
    <col min="19" max="20" width="21.625" style="19" bestFit="1" customWidth="1"/>
    <col min="21" max="21" width="19.00390625" style="19" customWidth="1"/>
    <col min="22" max="22" width="18.125" style="19" customWidth="1"/>
    <col min="23" max="23" width="18.50390625" style="19" customWidth="1"/>
    <col min="24" max="24" width="21.625" style="19" bestFit="1" customWidth="1"/>
    <col min="25" max="25" width="20.50390625" style="19" customWidth="1"/>
    <col min="26" max="26" width="15.00390625" style="19" hidden="1" customWidth="1"/>
    <col min="27" max="27" width="21.625" style="19" bestFit="1" customWidth="1"/>
    <col min="28" max="16384" width="9.125" style="19" customWidth="1"/>
  </cols>
  <sheetData>
    <row r="1" ht="19.5" customHeight="1" hidden="1">
      <c r="M1" s="2"/>
    </row>
    <row r="2" ht="21" customHeight="1" hidden="1">
      <c r="M2" s="2"/>
    </row>
    <row r="3" spans="13:17" ht="7.5" customHeight="1">
      <c r="M3" s="2"/>
      <c r="Q3" s="19" t="s">
        <v>405</v>
      </c>
    </row>
    <row r="4" ht="6.75" customHeight="1" hidden="1">
      <c r="M4" s="2"/>
    </row>
    <row r="5" ht="21" customHeight="1" hidden="1">
      <c r="M5" s="2"/>
    </row>
    <row r="6" ht="3" customHeight="1">
      <c r="M6" s="2"/>
    </row>
    <row r="7" spans="2:9" ht="21.75" customHeight="1" hidden="1">
      <c r="B7" s="3"/>
      <c r="I7" s="3"/>
    </row>
    <row r="8" spans="1:15" ht="45.75" customHeight="1">
      <c r="A8" s="126" t="s">
        <v>411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21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ht="21" customHeight="1"/>
    <row r="11" spans="1:26" s="20" customFormat="1" ht="106.5" customHeight="1">
      <c r="A11" s="5" t="s">
        <v>44</v>
      </c>
      <c r="B11" s="5" t="s">
        <v>108</v>
      </c>
      <c r="C11" s="5" t="s">
        <v>64</v>
      </c>
      <c r="D11" s="5" t="s">
        <v>63</v>
      </c>
      <c r="E11" s="5" t="s">
        <v>109</v>
      </c>
      <c r="F11" s="5" t="s">
        <v>132</v>
      </c>
      <c r="G11" s="5" t="s">
        <v>107</v>
      </c>
      <c r="H11" s="5" t="s">
        <v>142</v>
      </c>
      <c r="I11" s="5" t="s">
        <v>108</v>
      </c>
      <c r="J11" s="5" t="s">
        <v>64</v>
      </c>
      <c r="K11" s="5" t="s">
        <v>63</v>
      </c>
      <c r="L11" s="5" t="s">
        <v>109</v>
      </c>
      <c r="M11" s="6" t="s">
        <v>132</v>
      </c>
      <c r="N11" s="5" t="s">
        <v>107</v>
      </c>
      <c r="O11" s="7" t="s">
        <v>142</v>
      </c>
      <c r="P11" s="89" t="s">
        <v>265</v>
      </c>
      <c r="Q11" s="89"/>
      <c r="R11" s="89"/>
      <c r="S11" s="89"/>
      <c r="T11" s="89"/>
      <c r="U11" s="89"/>
      <c r="V11" s="89" t="s">
        <v>266</v>
      </c>
      <c r="W11" s="89"/>
      <c r="X11" s="89"/>
      <c r="Y11" s="89"/>
      <c r="Z11" s="89"/>
    </row>
    <row r="12" spans="1:26" s="20" customFormat="1" ht="16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  <c r="O12" s="5"/>
      <c r="P12" s="5" t="s">
        <v>267</v>
      </c>
      <c r="Q12" s="5" t="s">
        <v>298</v>
      </c>
      <c r="R12" s="5" t="s">
        <v>268</v>
      </c>
      <c r="S12" s="5" t="s">
        <v>269</v>
      </c>
      <c r="T12" s="5" t="s">
        <v>272</v>
      </c>
      <c r="U12" s="7" t="s">
        <v>274</v>
      </c>
      <c r="V12" s="5" t="s">
        <v>273</v>
      </c>
      <c r="W12" s="5" t="s">
        <v>296</v>
      </c>
      <c r="X12" s="5" t="s">
        <v>270</v>
      </c>
      <c r="Y12" s="5" t="s">
        <v>295</v>
      </c>
      <c r="Z12" s="8" t="s">
        <v>271</v>
      </c>
    </row>
    <row r="13" spans="1:26" ht="15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7" ht="58.5" customHeight="1">
      <c r="A14" s="9"/>
      <c r="B14" s="16"/>
      <c r="C14" s="16"/>
      <c r="D14" s="16"/>
      <c r="E14" s="16"/>
      <c r="F14" s="16"/>
      <c r="G14" s="16"/>
      <c r="H14" s="16"/>
      <c r="I14" s="141" t="s">
        <v>277</v>
      </c>
      <c r="J14" s="141"/>
      <c r="K14" s="141"/>
      <c r="L14" s="141"/>
      <c r="M14" s="5">
        <v>100</v>
      </c>
      <c r="N14" s="16"/>
      <c r="O14" s="16"/>
      <c r="P14" s="85">
        <f>(P15+P45+P87+P90+P100+P105)/6</f>
        <v>98.1244752308984</v>
      </c>
      <c r="Q14" s="85">
        <f>(Q15+Q45+Q87+Q90+Q100+Q105)/6</f>
        <v>98.60087719298247</v>
      </c>
      <c r="R14" s="85">
        <f>(R15+R45+R87+R90+R100+R105+R110)/7</f>
        <v>95.88704403433151</v>
      </c>
      <c r="S14" s="85">
        <f>(S15+S45+S87+S90+S100+S105+S110)/7</f>
        <v>87.02008091597429</v>
      </c>
      <c r="T14" s="85">
        <f>(T15+T45+T87+T90+T100+T105+T110)/7</f>
        <v>82.15617882230688</v>
      </c>
      <c r="U14" s="85">
        <f>(U15+U45+U87+U90+U100+U105+U110)/7</f>
        <v>81.49389707292191</v>
      </c>
      <c r="V14" s="85">
        <f>(V15+V45+V87+V90+V100+V105)/6</f>
        <v>68.42874571668553</v>
      </c>
      <c r="W14" s="85">
        <f>(W15+W45+W87+W90+W100+W105)/6</f>
        <v>80.6709516788206</v>
      </c>
      <c r="X14" s="85">
        <f>(X15+X45+X87+X90+X100+X105+X110)/7</f>
        <v>75.63242836205346</v>
      </c>
      <c r="Y14" s="85">
        <f>(Y15+Y45+Y87+Y90+Y100+Y105)/6</f>
        <v>80.23588963265362</v>
      </c>
      <c r="Z14" s="24" t="e">
        <f>(Z15+Z45+Z87+Z90+Z100+Z105+Z110)/7</f>
        <v>#VALUE!</v>
      </c>
      <c r="AA14" s="25">
        <f>(P14+Q14+V14+W14+R14+S14+T14+U14+X14+Y14)/10</f>
        <v>84.82505686596286</v>
      </c>
    </row>
    <row r="15" spans="1:27" ht="27" customHeight="1">
      <c r="A15" s="10" t="s">
        <v>119</v>
      </c>
      <c r="B15" s="11"/>
      <c r="C15" s="16"/>
      <c r="D15" s="16"/>
      <c r="E15" s="16"/>
      <c r="F15" s="16"/>
      <c r="G15" s="16"/>
      <c r="H15" s="16"/>
      <c r="I15" s="89" t="s">
        <v>24</v>
      </c>
      <c r="J15" s="89"/>
      <c r="K15" s="89"/>
      <c r="L15" s="89"/>
      <c r="M15" s="89"/>
      <c r="N15" s="89"/>
      <c r="O15" s="89"/>
      <c r="P15" s="24">
        <f>(P23+P24+P25+P26+P27+P29+P30+P42)/8</f>
        <v>97.5</v>
      </c>
      <c r="Q15" s="24">
        <f>(Q23+Q24+Q25+Q27+Q26+Q29+Q30+Q36)/8</f>
        <v>97.5</v>
      </c>
      <c r="R15" s="24">
        <f>(R16+R20+R23+R24+R25+R26+R27+R29+R30+R36+R42)/11</f>
        <v>100</v>
      </c>
      <c r="S15" s="24">
        <f>(S16+S20+S23+S24+S25+S26+S27+S30+S29+S36+S38+S42)/12</f>
        <v>98.55923966661403</v>
      </c>
      <c r="T15" s="24">
        <f>(T16+T20+T23+T24+T25+T26+T27+T29+T30+T42)/10</f>
        <v>100</v>
      </c>
      <c r="U15" s="24">
        <f>(U16+U20+U23+U24+U25+U26+U27+U29+U30+U36+U38+U42)/12</f>
        <v>95.12634057641542</v>
      </c>
      <c r="V15" s="24">
        <f>(V23+V24+V25+V26+V27+V29+V30+V36+V38+V40+V42+V43)/12</f>
        <v>82.57316245215314</v>
      </c>
      <c r="W15" s="24">
        <f>(W16+W20+W23+W24+W25+W26+W27+W29+W30+W36+W40+W42+W43)/13</f>
        <v>88.12195989691408</v>
      </c>
      <c r="X15" s="24">
        <f>(X16+X20+X23+X24+X25+X26+X27+X30+X29+X36+X38+X40+X42+X43)/14</f>
        <v>93.46002229600697</v>
      </c>
      <c r="Y15" s="24">
        <f>(Y16+Y20+Y23+Y24+Y25+Y26+Y27+Y29+Y30+Y36+Y40+Y42+Y43)/13</f>
        <v>92.01255664079522</v>
      </c>
      <c r="Z15" s="24">
        <f>(Z24+Z25+Z26+Z27+Z29+Z30)/6</f>
        <v>83.33333333333333</v>
      </c>
      <c r="AA15" s="19">
        <f>(P15+Q15+V15+W15+R15+S15+T15+U15+X15+Y15)/10</f>
        <v>94.48532815288988</v>
      </c>
    </row>
    <row r="16" spans="1:26" ht="100.5" customHeight="1">
      <c r="A16" s="128" t="s">
        <v>90</v>
      </c>
      <c r="B16" s="120" t="s">
        <v>91</v>
      </c>
      <c r="C16" s="89" t="s">
        <v>299</v>
      </c>
      <c r="D16" s="120" t="s">
        <v>92</v>
      </c>
      <c r="E16" s="12" t="s">
        <v>300</v>
      </c>
      <c r="F16" s="5"/>
      <c r="G16" s="89" t="s">
        <v>65</v>
      </c>
      <c r="H16" s="120" t="s">
        <v>93</v>
      </c>
      <c r="I16" s="121" t="s">
        <v>278</v>
      </c>
      <c r="J16" s="104" t="s">
        <v>299</v>
      </c>
      <c r="K16" s="121" t="s">
        <v>279</v>
      </c>
      <c r="L16" s="12" t="s">
        <v>301</v>
      </c>
      <c r="M16" s="5"/>
      <c r="N16" s="5" t="s">
        <v>65</v>
      </c>
      <c r="O16" s="12" t="s">
        <v>280</v>
      </c>
      <c r="P16" s="86" t="s">
        <v>124</v>
      </c>
      <c r="Q16" s="86" t="s">
        <v>124</v>
      </c>
      <c r="R16" s="104">
        <v>100</v>
      </c>
      <c r="S16" s="86">
        <v>100</v>
      </c>
      <c r="T16" s="90">
        <v>100</v>
      </c>
      <c r="U16" s="90">
        <v>100</v>
      </c>
      <c r="V16" s="86" t="s">
        <v>124</v>
      </c>
      <c r="W16" s="90">
        <v>100</v>
      </c>
      <c r="X16" s="90">
        <v>100</v>
      </c>
      <c r="Y16" s="90">
        <v>100</v>
      </c>
      <c r="Z16" s="86" t="s">
        <v>124</v>
      </c>
    </row>
    <row r="17" spans="1:26" ht="15">
      <c r="A17" s="128"/>
      <c r="B17" s="120"/>
      <c r="C17" s="89"/>
      <c r="D17" s="120"/>
      <c r="E17" s="13" t="s">
        <v>302</v>
      </c>
      <c r="F17" s="5">
        <v>100</v>
      </c>
      <c r="G17" s="89"/>
      <c r="H17" s="120"/>
      <c r="I17" s="122"/>
      <c r="J17" s="119"/>
      <c r="K17" s="122"/>
      <c r="L17" s="13" t="s">
        <v>302</v>
      </c>
      <c r="M17" s="5">
        <v>100</v>
      </c>
      <c r="N17" s="5"/>
      <c r="O17" s="12"/>
      <c r="P17" s="87"/>
      <c r="Q17" s="87"/>
      <c r="R17" s="119"/>
      <c r="S17" s="87"/>
      <c r="T17" s="91"/>
      <c r="U17" s="91"/>
      <c r="V17" s="87"/>
      <c r="W17" s="91"/>
      <c r="X17" s="91"/>
      <c r="Y17" s="91"/>
      <c r="Z17" s="87"/>
    </row>
    <row r="18" spans="1:26" ht="15">
      <c r="A18" s="128"/>
      <c r="B18" s="120"/>
      <c r="C18" s="89"/>
      <c r="D18" s="120"/>
      <c r="E18" s="13" t="s">
        <v>303</v>
      </c>
      <c r="F18" s="5">
        <v>0</v>
      </c>
      <c r="G18" s="89"/>
      <c r="H18" s="120"/>
      <c r="I18" s="122"/>
      <c r="J18" s="119"/>
      <c r="K18" s="122"/>
      <c r="L18" s="13" t="s">
        <v>303</v>
      </c>
      <c r="M18" s="5">
        <v>0</v>
      </c>
      <c r="N18" s="5"/>
      <c r="O18" s="12"/>
      <c r="P18" s="87"/>
      <c r="Q18" s="87"/>
      <c r="R18" s="119"/>
      <c r="S18" s="87"/>
      <c r="T18" s="91"/>
      <c r="U18" s="91"/>
      <c r="V18" s="87"/>
      <c r="W18" s="91"/>
      <c r="X18" s="91"/>
      <c r="Y18" s="91"/>
      <c r="Z18" s="87"/>
    </row>
    <row r="19" spans="1:26" ht="78.75" customHeight="1">
      <c r="A19" s="128"/>
      <c r="B19" s="120"/>
      <c r="C19" s="89"/>
      <c r="D19" s="120"/>
      <c r="E19" s="13" t="s">
        <v>94</v>
      </c>
      <c r="F19" s="5" t="s">
        <v>124</v>
      </c>
      <c r="G19" s="89"/>
      <c r="H19" s="120"/>
      <c r="I19" s="123"/>
      <c r="J19" s="105"/>
      <c r="K19" s="123"/>
      <c r="L19" s="13" t="s">
        <v>94</v>
      </c>
      <c r="M19" s="5" t="s">
        <v>124</v>
      </c>
      <c r="N19" s="5"/>
      <c r="O19" s="12"/>
      <c r="P19" s="88"/>
      <c r="Q19" s="88"/>
      <c r="R19" s="105"/>
      <c r="S19" s="88"/>
      <c r="T19" s="92"/>
      <c r="U19" s="92"/>
      <c r="V19" s="88"/>
      <c r="W19" s="92"/>
      <c r="X19" s="92"/>
      <c r="Y19" s="92"/>
      <c r="Z19" s="88"/>
    </row>
    <row r="20" spans="1:26" ht="81" customHeight="1">
      <c r="A20" s="127" t="s">
        <v>95</v>
      </c>
      <c r="B20" s="120" t="s">
        <v>96</v>
      </c>
      <c r="C20" s="89" t="s">
        <v>304</v>
      </c>
      <c r="D20" s="120" t="s">
        <v>97</v>
      </c>
      <c r="E20" s="12" t="s">
        <v>98</v>
      </c>
      <c r="F20" s="5">
        <v>100</v>
      </c>
      <c r="G20" s="89" t="s">
        <v>65</v>
      </c>
      <c r="H20" s="120" t="s">
        <v>99</v>
      </c>
      <c r="I20" s="120" t="s">
        <v>281</v>
      </c>
      <c r="J20" s="89" t="s">
        <v>304</v>
      </c>
      <c r="K20" s="120" t="s">
        <v>282</v>
      </c>
      <c r="L20" s="12" t="s">
        <v>98</v>
      </c>
      <c r="M20" s="5">
        <v>100</v>
      </c>
      <c r="N20" s="89" t="s">
        <v>65</v>
      </c>
      <c r="O20" s="120" t="s">
        <v>283</v>
      </c>
      <c r="P20" s="86" t="s">
        <v>124</v>
      </c>
      <c r="Q20" s="86" t="s">
        <v>124</v>
      </c>
      <c r="R20" s="90">
        <v>100</v>
      </c>
      <c r="S20" s="86">
        <v>100</v>
      </c>
      <c r="T20" s="90">
        <v>100</v>
      </c>
      <c r="U20" s="90">
        <v>100</v>
      </c>
      <c r="V20" s="86" t="s">
        <v>124</v>
      </c>
      <c r="W20" s="90">
        <v>100</v>
      </c>
      <c r="X20" s="90">
        <v>100</v>
      </c>
      <c r="Y20" s="90">
        <v>100</v>
      </c>
      <c r="Z20" s="86" t="s">
        <v>124</v>
      </c>
    </row>
    <row r="21" spans="1:26" ht="94.5" customHeight="1">
      <c r="A21" s="127"/>
      <c r="B21" s="120"/>
      <c r="C21" s="89"/>
      <c r="D21" s="120"/>
      <c r="E21" s="12" t="s">
        <v>100</v>
      </c>
      <c r="F21" s="5">
        <v>0</v>
      </c>
      <c r="G21" s="89"/>
      <c r="H21" s="120"/>
      <c r="I21" s="120"/>
      <c r="J21" s="89"/>
      <c r="K21" s="120"/>
      <c r="L21" s="12" t="s">
        <v>100</v>
      </c>
      <c r="M21" s="5">
        <v>0</v>
      </c>
      <c r="N21" s="89"/>
      <c r="O21" s="120"/>
      <c r="P21" s="87"/>
      <c r="Q21" s="87"/>
      <c r="R21" s="91"/>
      <c r="S21" s="87"/>
      <c r="T21" s="91"/>
      <c r="U21" s="91"/>
      <c r="V21" s="87"/>
      <c r="W21" s="91"/>
      <c r="X21" s="91"/>
      <c r="Y21" s="91"/>
      <c r="Z21" s="87"/>
    </row>
    <row r="22" spans="1:26" ht="89.25" customHeight="1">
      <c r="A22" s="127"/>
      <c r="B22" s="120"/>
      <c r="C22" s="89"/>
      <c r="D22" s="120"/>
      <c r="E22" s="12" t="s">
        <v>94</v>
      </c>
      <c r="F22" s="5" t="s">
        <v>124</v>
      </c>
      <c r="G22" s="89"/>
      <c r="H22" s="120"/>
      <c r="I22" s="120"/>
      <c r="J22" s="89"/>
      <c r="K22" s="120"/>
      <c r="L22" s="12" t="s">
        <v>94</v>
      </c>
      <c r="M22" s="5" t="s">
        <v>124</v>
      </c>
      <c r="N22" s="89"/>
      <c r="O22" s="120"/>
      <c r="P22" s="88"/>
      <c r="Q22" s="88"/>
      <c r="R22" s="92"/>
      <c r="S22" s="88"/>
      <c r="T22" s="92"/>
      <c r="U22" s="92"/>
      <c r="V22" s="88"/>
      <c r="W22" s="92"/>
      <c r="X22" s="92"/>
      <c r="Y22" s="92"/>
      <c r="Z22" s="88"/>
    </row>
    <row r="23" spans="1:26" ht="218.25" customHeight="1">
      <c r="A23" s="9" t="s">
        <v>143</v>
      </c>
      <c r="B23" s="12" t="s">
        <v>66</v>
      </c>
      <c r="C23" s="5" t="s">
        <v>305</v>
      </c>
      <c r="D23" s="12" t="s">
        <v>20</v>
      </c>
      <c r="E23" s="65" t="s">
        <v>306</v>
      </c>
      <c r="F23" s="5" t="s">
        <v>141</v>
      </c>
      <c r="G23" s="5" t="s">
        <v>65</v>
      </c>
      <c r="H23" s="12" t="s">
        <v>67</v>
      </c>
      <c r="I23" s="12" t="s">
        <v>184</v>
      </c>
      <c r="J23" s="5" t="s">
        <v>305</v>
      </c>
      <c r="K23" s="12" t="s">
        <v>210</v>
      </c>
      <c r="L23" s="65" t="s">
        <v>307</v>
      </c>
      <c r="M23" s="5" t="s">
        <v>141</v>
      </c>
      <c r="N23" s="5" t="s">
        <v>65</v>
      </c>
      <c r="O23" s="12" t="s">
        <v>209</v>
      </c>
      <c r="P23" s="16">
        <v>100</v>
      </c>
      <c r="Q23" s="16">
        <v>100</v>
      </c>
      <c r="R23" s="16">
        <v>100</v>
      </c>
      <c r="S23" s="16">
        <v>100</v>
      </c>
      <c r="T23" s="16">
        <v>100</v>
      </c>
      <c r="U23" s="16">
        <v>100</v>
      </c>
      <c r="V23" s="16">
        <v>100</v>
      </c>
      <c r="W23" s="16">
        <v>100</v>
      </c>
      <c r="X23" s="16">
        <v>100</v>
      </c>
      <c r="Y23" s="16">
        <v>100</v>
      </c>
      <c r="Z23" s="11" t="s">
        <v>124</v>
      </c>
    </row>
    <row r="24" spans="1:26" ht="231" customHeight="1">
      <c r="A24" s="9" t="s">
        <v>144</v>
      </c>
      <c r="B24" s="66" t="s">
        <v>84</v>
      </c>
      <c r="C24" s="67" t="s">
        <v>308</v>
      </c>
      <c r="D24" s="12" t="s">
        <v>45</v>
      </c>
      <c r="E24" s="65" t="s">
        <v>309</v>
      </c>
      <c r="F24" s="5" t="s">
        <v>141</v>
      </c>
      <c r="G24" s="5" t="s">
        <v>65</v>
      </c>
      <c r="H24" s="12" t="s">
        <v>73</v>
      </c>
      <c r="I24" s="66" t="s">
        <v>185</v>
      </c>
      <c r="J24" s="67" t="s">
        <v>308</v>
      </c>
      <c r="K24" s="12" t="s">
        <v>210</v>
      </c>
      <c r="L24" s="65" t="s">
        <v>309</v>
      </c>
      <c r="M24" s="5" t="s">
        <v>141</v>
      </c>
      <c r="N24" s="5" t="s">
        <v>65</v>
      </c>
      <c r="O24" s="68" t="s">
        <v>255</v>
      </c>
      <c r="P24" s="16">
        <v>100</v>
      </c>
      <c r="Q24" s="16">
        <v>100</v>
      </c>
      <c r="R24" s="16">
        <v>100</v>
      </c>
      <c r="S24" s="16">
        <v>100</v>
      </c>
      <c r="T24" s="16">
        <v>100</v>
      </c>
      <c r="U24" s="16">
        <v>100</v>
      </c>
      <c r="V24" s="16">
        <v>100</v>
      </c>
      <c r="W24" s="16">
        <v>100</v>
      </c>
      <c r="X24" s="16">
        <v>100</v>
      </c>
      <c r="Y24" s="16">
        <v>100</v>
      </c>
      <c r="Z24" s="16">
        <v>100</v>
      </c>
    </row>
    <row r="25" spans="1:26" ht="219" customHeight="1">
      <c r="A25" s="9" t="s">
        <v>145</v>
      </c>
      <c r="B25" s="69" t="s">
        <v>25</v>
      </c>
      <c r="C25" s="5" t="s">
        <v>212</v>
      </c>
      <c r="D25" s="13" t="s">
        <v>46</v>
      </c>
      <c r="E25" s="68" t="s">
        <v>310</v>
      </c>
      <c r="F25" s="5" t="s">
        <v>141</v>
      </c>
      <c r="G25" s="5" t="s">
        <v>68</v>
      </c>
      <c r="H25" s="13" t="s">
        <v>62</v>
      </c>
      <c r="I25" s="13" t="s">
        <v>186</v>
      </c>
      <c r="J25" s="5" t="s">
        <v>211</v>
      </c>
      <c r="K25" s="13" t="s">
        <v>188</v>
      </c>
      <c r="L25" s="68" t="s">
        <v>394</v>
      </c>
      <c r="M25" s="5" t="s">
        <v>141</v>
      </c>
      <c r="N25" s="5" t="s">
        <v>39</v>
      </c>
      <c r="O25" s="13" t="s">
        <v>187</v>
      </c>
      <c r="P25" s="16">
        <v>100</v>
      </c>
      <c r="Q25" s="16">
        <v>100</v>
      </c>
      <c r="R25" s="16">
        <v>100</v>
      </c>
      <c r="S25" s="16">
        <v>100</v>
      </c>
      <c r="T25" s="16">
        <v>100</v>
      </c>
      <c r="U25" s="16">
        <v>100</v>
      </c>
      <c r="V25" s="16">
        <v>100</v>
      </c>
      <c r="W25" s="16">
        <v>100</v>
      </c>
      <c r="X25" s="16">
        <v>100</v>
      </c>
      <c r="Y25" s="16">
        <v>100</v>
      </c>
      <c r="Z25" s="16">
        <v>100</v>
      </c>
    </row>
    <row r="26" spans="1:26" ht="409.5" customHeight="1">
      <c r="A26" s="9" t="s">
        <v>146</v>
      </c>
      <c r="B26" s="12" t="s">
        <v>166</v>
      </c>
      <c r="C26" s="5" t="s">
        <v>311</v>
      </c>
      <c r="D26" s="12" t="s">
        <v>47</v>
      </c>
      <c r="E26" s="12" t="s">
        <v>312</v>
      </c>
      <c r="F26" s="5" t="s">
        <v>141</v>
      </c>
      <c r="G26" s="5" t="s">
        <v>68</v>
      </c>
      <c r="H26" s="12" t="s">
        <v>167</v>
      </c>
      <c r="I26" s="13" t="s">
        <v>234</v>
      </c>
      <c r="J26" s="5" t="s">
        <v>212</v>
      </c>
      <c r="K26" s="12" t="s">
        <v>235</v>
      </c>
      <c r="L26" s="12" t="s">
        <v>395</v>
      </c>
      <c r="M26" s="5" t="s">
        <v>141</v>
      </c>
      <c r="N26" s="5" t="s">
        <v>65</v>
      </c>
      <c r="O26" s="12" t="s">
        <v>256</v>
      </c>
      <c r="P26" s="16">
        <v>100</v>
      </c>
      <c r="Q26" s="16">
        <v>100</v>
      </c>
      <c r="R26" s="16">
        <v>100</v>
      </c>
      <c r="S26" s="16">
        <v>100</v>
      </c>
      <c r="T26" s="16">
        <v>100</v>
      </c>
      <c r="U26" s="16">
        <v>100</v>
      </c>
      <c r="V26" s="16">
        <v>100</v>
      </c>
      <c r="W26" s="16">
        <v>100</v>
      </c>
      <c r="X26" s="16">
        <v>100</v>
      </c>
      <c r="Y26" s="16">
        <v>100</v>
      </c>
      <c r="Z26" s="16">
        <v>100</v>
      </c>
    </row>
    <row r="27" spans="1:26" ht="109.5" customHeight="1">
      <c r="A27" s="129" t="s">
        <v>147</v>
      </c>
      <c r="B27" s="120" t="s">
        <v>169</v>
      </c>
      <c r="C27" s="89" t="s">
        <v>313</v>
      </c>
      <c r="D27" s="120" t="s">
        <v>69</v>
      </c>
      <c r="E27" s="65" t="s">
        <v>125</v>
      </c>
      <c r="F27" s="5">
        <v>100</v>
      </c>
      <c r="G27" s="89" t="s">
        <v>68</v>
      </c>
      <c r="H27" s="120" t="s">
        <v>85</v>
      </c>
      <c r="I27" s="124" t="s">
        <v>236</v>
      </c>
      <c r="J27" s="89" t="s">
        <v>226</v>
      </c>
      <c r="K27" s="120" t="s">
        <v>69</v>
      </c>
      <c r="L27" s="65" t="s">
        <v>237</v>
      </c>
      <c r="M27" s="5">
        <v>100</v>
      </c>
      <c r="N27" s="89" t="s">
        <v>65</v>
      </c>
      <c r="O27" s="120" t="s">
        <v>85</v>
      </c>
      <c r="P27" s="90">
        <v>100</v>
      </c>
      <c r="Q27" s="90">
        <v>100</v>
      </c>
      <c r="R27" s="90">
        <v>100</v>
      </c>
      <c r="S27" s="90">
        <v>100</v>
      </c>
      <c r="T27" s="90">
        <v>100</v>
      </c>
      <c r="U27" s="90">
        <v>100</v>
      </c>
      <c r="V27" s="90">
        <v>100</v>
      </c>
      <c r="W27" s="90">
        <v>100</v>
      </c>
      <c r="X27" s="90">
        <v>100</v>
      </c>
      <c r="Y27" s="90">
        <v>100</v>
      </c>
      <c r="Z27" s="90">
        <v>100</v>
      </c>
    </row>
    <row r="28" spans="1:26" ht="124.5" customHeight="1">
      <c r="A28" s="130"/>
      <c r="B28" s="120"/>
      <c r="C28" s="89"/>
      <c r="D28" s="120"/>
      <c r="E28" s="65" t="s">
        <v>126</v>
      </c>
      <c r="F28" s="5">
        <v>0</v>
      </c>
      <c r="G28" s="89"/>
      <c r="H28" s="120"/>
      <c r="I28" s="125"/>
      <c r="J28" s="89"/>
      <c r="K28" s="120"/>
      <c r="L28" s="65" t="s">
        <v>238</v>
      </c>
      <c r="M28" s="5">
        <v>0</v>
      </c>
      <c r="N28" s="89"/>
      <c r="O28" s="12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408.75" customHeight="1">
      <c r="A29" s="14" t="s">
        <v>149</v>
      </c>
      <c r="B29" s="12" t="s">
        <v>168</v>
      </c>
      <c r="C29" s="5" t="s">
        <v>314</v>
      </c>
      <c r="D29" s="12" t="s">
        <v>69</v>
      </c>
      <c r="E29" s="12" t="s">
        <v>0</v>
      </c>
      <c r="F29" s="5" t="s">
        <v>141</v>
      </c>
      <c r="G29" s="12" t="s">
        <v>68</v>
      </c>
      <c r="H29" s="12" t="s">
        <v>183</v>
      </c>
      <c r="I29" s="12" t="s">
        <v>239</v>
      </c>
      <c r="J29" s="5" t="s">
        <v>315</v>
      </c>
      <c r="K29" s="12" t="s">
        <v>69</v>
      </c>
      <c r="L29" s="12" t="s">
        <v>410</v>
      </c>
      <c r="M29" s="5" t="s">
        <v>141</v>
      </c>
      <c r="N29" s="5" t="s">
        <v>65</v>
      </c>
      <c r="O29" s="12" t="s">
        <v>257</v>
      </c>
      <c r="P29" s="16">
        <v>100</v>
      </c>
      <c r="Q29" s="16">
        <v>100</v>
      </c>
      <c r="R29" s="16">
        <v>100</v>
      </c>
      <c r="S29" s="16">
        <v>100</v>
      </c>
      <c r="T29" s="16">
        <v>100</v>
      </c>
      <c r="U29" s="16">
        <v>100</v>
      </c>
      <c r="V29" s="16">
        <v>100</v>
      </c>
      <c r="W29" s="16">
        <v>100</v>
      </c>
      <c r="X29" s="16">
        <v>100</v>
      </c>
      <c r="Y29" s="16">
        <v>100</v>
      </c>
      <c r="Z29" s="16">
        <v>100</v>
      </c>
    </row>
    <row r="30" spans="1:26" ht="212.25" customHeight="1">
      <c r="A30" s="127" t="s">
        <v>127</v>
      </c>
      <c r="B30" s="131" t="s">
        <v>70</v>
      </c>
      <c r="C30" s="132" t="s">
        <v>214</v>
      </c>
      <c r="D30" s="120" t="s">
        <v>71</v>
      </c>
      <c r="E30" s="12" t="s">
        <v>316</v>
      </c>
      <c r="F30" s="5"/>
      <c r="G30" s="89" t="s">
        <v>65</v>
      </c>
      <c r="H30" s="120" t="s">
        <v>72</v>
      </c>
      <c r="I30" s="131" t="s">
        <v>284</v>
      </c>
      <c r="J30" s="132" t="s">
        <v>213</v>
      </c>
      <c r="K30" s="120" t="s">
        <v>189</v>
      </c>
      <c r="L30" s="12" t="s">
        <v>396</v>
      </c>
      <c r="M30" s="5"/>
      <c r="N30" s="89" t="s">
        <v>65</v>
      </c>
      <c r="O30" s="120" t="s">
        <v>285</v>
      </c>
      <c r="P30" s="86">
        <v>80</v>
      </c>
      <c r="Q30" s="86">
        <v>80</v>
      </c>
      <c r="R30" s="90">
        <v>100</v>
      </c>
      <c r="S30" s="90">
        <v>100</v>
      </c>
      <c r="T30" s="90">
        <v>100</v>
      </c>
      <c r="U30" s="90">
        <v>100</v>
      </c>
      <c r="V30" s="93">
        <v>0</v>
      </c>
      <c r="W30" s="90">
        <v>80</v>
      </c>
      <c r="X30" s="90">
        <v>80</v>
      </c>
      <c r="Y30" s="90">
        <v>80</v>
      </c>
      <c r="Z30" s="90">
        <v>0</v>
      </c>
    </row>
    <row r="31" spans="1:26" ht="22.5" customHeight="1">
      <c r="A31" s="127"/>
      <c r="B31" s="131"/>
      <c r="C31" s="132"/>
      <c r="D31" s="120"/>
      <c r="E31" s="11" t="s">
        <v>317</v>
      </c>
      <c r="F31" s="5">
        <v>100</v>
      </c>
      <c r="G31" s="89"/>
      <c r="H31" s="120"/>
      <c r="I31" s="131"/>
      <c r="J31" s="132"/>
      <c r="K31" s="120"/>
      <c r="L31" s="11" t="s">
        <v>401</v>
      </c>
      <c r="M31" s="5">
        <v>100</v>
      </c>
      <c r="N31" s="89"/>
      <c r="O31" s="120"/>
      <c r="P31" s="87"/>
      <c r="Q31" s="87"/>
      <c r="R31" s="91"/>
      <c r="S31" s="91"/>
      <c r="T31" s="91"/>
      <c r="U31" s="91"/>
      <c r="V31" s="106"/>
      <c r="W31" s="91"/>
      <c r="X31" s="91"/>
      <c r="Y31" s="91"/>
      <c r="Z31" s="91"/>
    </row>
    <row r="32" spans="1:26" ht="22.5" customHeight="1">
      <c r="A32" s="127"/>
      <c r="B32" s="131"/>
      <c r="C32" s="132"/>
      <c r="D32" s="120"/>
      <c r="E32" s="11" t="s">
        <v>318</v>
      </c>
      <c r="F32" s="5">
        <v>80</v>
      </c>
      <c r="G32" s="89"/>
      <c r="H32" s="120"/>
      <c r="I32" s="131"/>
      <c r="J32" s="132"/>
      <c r="K32" s="120"/>
      <c r="L32" s="11" t="s">
        <v>402</v>
      </c>
      <c r="M32" s="5">
        <v>80</v>
      </c>
      <c r="N32" s="89"/>
      <c r="O32" s="120"/>
      <c r="P32" s="87"/>
      <c r="Q32" s="87"/>
      <c r="R32" s="91"/>
      <c r="S32" s="91"/>
      <c r="T32" s="91"/>
      <c r="U32" s="91"/>
      <c r="V32" s="106"/>
      <c r="W32" s="91"/>
      <c r="X32" s="91"/>
      <c r="Y32" s="91"/>
      <c r="Z32" s="91"/>
    </row>
    <row r="33" spans="1:26" ht="22.5" customHeight="1">
      <c r="A33" s="127"/>
      <c r="B33" s="131"/>
      <c r="C33" s="132"/>
      <c r="D33" s="120"/>
      <c r="E33" s="11" t="s">
        <v>319</v>
      </c>
      <c r="F33" s="5">
        <v>0</v>
      </c>
      <c r="G33" s="89"/>
      <c r="H33" s="120"/>
      <c r="I33" s="131"/>
      <c r="J33" s="132"/>
      <c r="K33" s="120"/>
      <c r="L33" s="11" t="s">
        <v>403</v>
      </c>
      <c r="M33" s="5">
        <v>0</v>
      </c>
      <c r="N33" s="89"/>
      <c r="O33" s="120"/>
      <c r="P33" s="87"/>
      <c r="Q33" s="87"/>
      <c r="R33" s="91"/>
      <c r="S33" s="91"/>
      <c r="T33" s="91"/>
      <c r="U33" s="91"/>
      <c r="V33" s="106"/>
      <c r="W33" s="91"/>
      <c r="X33" s="91"/>
      <c r="Y33" s="91"/>
      <c r="Z33" s="91"/>
    </row>
    <row r="34" spans="1:26" ht="54.75" customHeight="1">
      <c r="A34" s="127"/>
      <c r="B34" s="131"/>
      <c r="C34" s="132"/>
      <c r="D34" s="120"/>
      <c r="E34" s="12" t="s">
        <v>74</v>
      </c>
      <c r="F34" s="5" t="s">
        <v>124</v>
      </c>
      <c r="G34" s="89"/>
      <c r="H34" s="120"/>
      <c r="I34" s="131"/>
      <c r="J34" s="132"/>
      <c r="K34" s="120"/>
      <c r="L34" s="12" t="s">
        <v>286</v>
      </c>
      <c r="M34" s="5" t="s">
        <v>124</v>
      </c>
      <c r="N34" s="89"/>
      <c r="O34" s="120"/>
      <c r="P34" s="88"/>
      <c r="Q34" s="88"/>
      <c r="R34" s="92"/>
      <c r="S34" s="92"/>
      <c r="T34" s="92"/>
      <c r="U34" s="92"/>
      <c r="V34" s="94"/>
      <c r="W34" s="92"/>
      <c r="X34" s="92"/>
      <c r="Y34" s="92"/>
      <c r="Z34" s="92"/>
    </row>
    <row r="35" spans="1:26" ht="54.75" customHeight="1">
      <c r="A35" s="9"/>
      <c r="B35" s="66"/>
      <c r="C35" s="67"/>
      <c r="D35" s="12"/>
      <c r="E35" s="12"/>
      <c r="F35" s="5"/>
      <c r="G35" s="5"/>
      <c r="H35" s="12"/>
      <c r="I35" s="66"/>
      <c r="J35" s="67"/>
      <c r="K35" s="62"/>
      <c r="L35" s="12"/>
      <c r="M35" s="5"/>
      <c r="N35" s="5"/>
      <c r="O35" s="12" t="s">
        <v>412</v>
      </c>
      <c r="P35" s="30">
        <f>100*((13681.8/13681.8)/(10683.5/10683.5))</f>
        <v>100</v>
      </c>
      <c r="Q35" s="30">
        <f>100*((110360.1/110360.1)/(115023/115023))</f>
        <v>100</v>
      </c>
      <c r="R35" s="30">
        <f>100*((648553.6/670309.9)/(623519.3/666496.7))</f>
        <v>103.42328863369572</v>
      </c>
      <c r="S35" s="30">
        <f>100*((795841.8/795990.3)/(697451.7/702451.7))</f>
        <v>100.69810577091552</v>
      </c>
      <c r="T35" s="30">
        <f>100*((540600.4/551246.7)/(381384.9/392258.4))</f>
        <v>100.86468078393223</v>
      </c>
      <c r="U35" s="30">
        <f>100*((535550.1/535550.1)/(497815.7/498265.7))</f>
        <v>100.09039489915645</v>
      </c>
      <c r="V35" s="30">
        <f>100*((587619.3/595091.1)/(579105.6/585488))</f>
        <v>99.83270303024098</v>
      </c>
      <c r="W35" s="30">
        <f>100*((154333.5/154333.5)/(162575.9/162575.9))</f>
        <v>100</v>
      </c>
      <c r="X35" s="30">
        <f>100*((1819293.2/1819293.2)/(1730204.4/1730204.4))</f>
        <v>100</v>
      </c>
      <c r="Y35" s="30">
        <f>100*((220126.3/220126.3)/(265370.8/265370.8))</f>
        <v>100</v>
      </c>
      <c r="Z35" s="30">
        <f>100*((0/397.4)/(2140.2/179915.2))</f>
        <v>0</v>
      </c>
    </row>
    <row r="36" spans="1:26" ht="264" customHeight="1">
      <c r="A36" s="127" t="s">
        <v>130</v>
      </c>
      <c r="B36" s="131" t="s">
        <v>159</v>
      </c>
      <c r="C36" s="132" t="s">
        <v>320</v>
      </c>
      <c r="D36" s="120" t="s">
        <v>30</v>
      </c>
      <c r="E36" s="12" t="s">
        <v>321</v>
      </c>
      <c r="F36" s="5" t="s">
        <v>141</v>
      </c>
      <c r="G36" s="89" t="s">
        <v>65</v>
      </c>
      <c r="H36" s="120" t="s">
        <v>160</v>
      </c>
      <c r="I36" s="131" t="s">
        <v>287</v>
      </c>
      <c r="J36" s="132" t="s">
        <v>214</v>
      </c>
      <c r="K36" s="121" t="s">
        <v>288</v>
      </c>
      <c r="L36" s="12" t="s">
        <v>397</v>
      </c>
      <c r="M36" s="5" t="s">
        <v>141</v>
      </c>
      <c r="N36" s="89" t="s">
        <v>65</v>
      </c>
      <c r="O36" s="120" t="s">
        <v>289</v>
      </c>
      <c r="P36" s="86" t="s">
        <v>124</v>
      </c>
      <c r="Q36" s="90">
        <f>100*(2/2)</f>
        <v>100</v>
      </c>
      <c r="R36" s="93">
        <f>100*(2/2)</f>
        <v>100</v>
      </c>
      <c r="S36" s="93">
        <f>100*(5/6)</f>
        <v>83.33333333333334</v>
      </c>
      <c r="T36" s="86" t="s">
        <v>124</v>
      </c>
      <c r="U36" s="93">
        <f>100*(9/20)</f>
        <v>45</v>
      </c>
      <c r="V36" s="95">
        <f>100*(51/59)</f>
        <v>86.4406779661017</v>
      </c>
      <c r="W36" s="93">
        <f>100*(2/4)</f>
        <v>50</v>
      </c>
      <c r="X36" s="93">
        <f>100*(2/3)</f>
        <v>66.66666666666666</v>
      </c>
      <c r="Y36" s="93">
        <f>100*(5/5)</f>
        <v>100</v>
      </c>
      <c r="Z36" s="86" t="s">
        <v>124</v>
      </c>
    </row>
    <row r="37" spans="1:26" ht="92.25" customHeight="1">
      <c r="A37" s="127"/>
      <c r="B37" s="131"/>
      <c r="C37" s="132"/>
      <c r="D37" s="120"/>
      <c r="E37" s="12" t="s">
        <v>164</v>
      </c>
      <c r="F37" s="5" t="s">
        <v>124</v>
      </c>
      <c r="G37" s="89"/>
      <c r="H37" s="120"/>
      <c r="I37" s="131"/>
      <c r="J37" s="132"/>
      <c r="K37" s="123"/>
      <c r="L37" s="12" t="s">
        <v>290</v>
      </c>
      <c r="M37" s="5" t="s">
        <v>124</v>
      </c>
      <c r="N37" s="89"/>
      <c r="O37" s="120"/>
      <c r="P37" s="88"/>
      <c r="Q37" s="92"/>
      <c r="R37" s="94"/>
      <c r="S37" s="94"/>
      <c r="T37" s="88"/>
      <c r="U37" s="94"/>
      <c r="V37" s="97"/>
      <c r="W37" s="94"/>
      <c r="X37" s="94"/>
      <c r="Y37" s="94"/>
      <c r="Z37" s="88"/>
    </row>
    <row r="38" spans="1:26" ht="156.75" customHeight="1">
      <c r="A38" s="127" t="s">
        <v>131</v>
      </c>
      <c r="B38" s="120" t="s">
        <v>48</v>
      </c>
      <c r="C38" s="89" t="s">
        <v>322</v>
      </c>
      <c r="D38" s="120" t="s">
        <v>49</v>
      </c>
      <c r="E38" s="12" t="s">
        <v>323</v>
      </c>
      <c r="F38" s="5" t="s">
        <v>141</v>
      </c>
      <c r="G38" s="89" t="s">
        <v>65</v>
      </c>
      <c r="H38" s="120" t="s">
        <v>50</v>
      </c>
      <c r="I38" s="121" t="s">
        <v>241</v>
      </c>
      <c r="J38" s="89" t="s">
        <v>320</v>
      </c>
      <c r="K38" s="120" t="s">
        <v>223</v>
      </c>
      <c r="L38" s="12" t="s">
        <v>398</v>
      </c>
      <c r="M38" s="5" t="s">
        <v>141</v>
      </c>
      <c r="N38" s="89" t="s">
        <v>65</v>
      </c>
      <c r="O38" s="120" t="s">
        <v>242</v>
      </c>
      <c r="P38" s="86" t="s">
        <v>124</v>
      </c>
      <c r="Q38" s="86" t="s">
        <v>124</v>
      </c>
      <c r="R38" s="86" t="s">
        <v>124</v>
      </c>
      <c r="S38" s="93">
        <v>100</v>
      </c>
      <c r="T38" s="86" t="s">
        <v>124</v>
      </c>
      <c r="U38" s="93">
        <v>100</v>
      </c>
      <c r="V38" s="107" t="s">
        <v>413</v>
      </c>
      <c r="W38" s="86" t="s">
        <v>124</v>
      </c>
      <c r="X38" s="93">
        <v>100</v>
      </c>
      <c r="Y38" s="86" t="s">
        <v>124</v>
      </c>
      <c r="Z38" s="112" t="s">
        <v>124</v>
      </c>
    </row>
    <row r="39" spans="1:26" ht="93" customHeight="1">
      <c r="A39" s="127"/>
      <c r="B39" s="120"/>
      <c r="C39" s="89"/>
      <c r="D39" s="120"/>
      <c r="E39" s="12" t="s">
        <v>75</v>
      </c>
      <c r="F39" s="5" t="s">
        <v>124</v>
      </c>
      <c r="G39" s="89"/>
      <c r="H39" s="120"/>
      <c r="I39" s="123"/>
      <c r="J39" s="89"/>
      <c r="K39" s="120"/>
      <c r="L39" s="12" t="s">
        <v>240</v>
      </c>
      <c r="M39" s="5" t="s">
        <v>124</v>
      </c>
      <c r="N39" s="89"/>
      <c r="O39" s="120"/>
      <c r="P39" s="88"/>
      <c r="Q39" s="88"/>
      <c r="R39" s="88"/>
      <c r="S39" s="94"/>
      <c r="T39" s="88"/>
      <c r="U39" s="94"/>
      <c r="V39" s="108"/>
      <c r="W39" s="88"/>
      <c r="X39" s="94"/>
      <c r="Y39" s="88"/>
      <c r="Z39" s="114"/>
    </row>
    <row r="40" spans="1:26" ht="201" customHeight="1">
      <c r="A40" s="133" t="s">
        <v>128</v>
      </c>
      <c r="B40" s="120" t="s">
        <v>5</v>
      </c>
      <c r="C40" s="89" t="s">
        <v>324</v>
      </c>
      <c r="D40" s="120" t="s">
        <v>31</v>
      </c>
      <c r="E40" s="12" t="s">
        <v>325</v>
      </c>
      <c r="F40" s="5" t="s">
        <v>141</v>
      </c>
      <c r="G40" s="89" t="s">
        <v>65</v>
      </c>
      <c r="H40" s="120" t="s">
        <v>6</v>
      </c>
      <c r="I40" s="120" t="s">
        <v>5</v>
      </c>
      <c r="J40" s="89" t="s">
        <v>322</v>
      </c>
      <c r="K40" s="120" t="s">
        <v>258</v>
      </c>
      <c r="L40" s="12" t="s">
        <v>399</v>
      </c>
      <c r="M40" s="5" t="s">
        <v>141</v>
      </c>
      <c r="N40" s="89" t="s">
        <v>65</v>
      </c>
      <c r="O40" s="120" t="s">
        <v>6</v>
      </c>
      <c r="P40" s="86" t="s">
        <v>124</v>
      </c>
      <c r="Q40" s="86" t="s">
        <v>124</v>
      </c>
      <c r="R40" s="86" t="s">
        <v>124</v>
      </c>
      <c r="S40" s="86" t="s">
        <v>124</v>
      </c>
      <c r="T40" s="86" t="s">
        <v>124</v>
      </c>
      <c r="U40" s="86" t="s">
        <v>124</v>
      </c>
      <c r="V40" s="112">
        <f>(57917.6/928572.7)*100</f>
        <v>6.237271459736001</v>
      </c>
      <c r="W40" s="93">
        <f>(144722.5/928572.7)*100</f>
        <v>15.585478659883067</v>
      </c>
      <c r="X40" s="93">
        <f>(575845.2/928572.7)*100</f>
        <v>62.01401355004298</v>
      </c>
      <c r="Y40" s="93">
        <f>(150087.4/928572.7)*100</f>
        <v>16.16323633033795</v>
      </c>
      <c r="Z40" s="112" t="s">
        <v>124</v>
      </c>
    </row>
    <row r="41" spans="1:26" ht="170.25" customHeight="1">
      <c r="A41" s="133"/>
      <c r="B41" s="120"/>
      <c r="C41" s="89"/>
      <c r="D41" s="120"/>
      <c r="E41" s="12" t="s">
        <v>7</v>
      </c>
      <c r="F41" s="5" t="s">
        <v>124</v>
      </c>
      <c r="G41" s="89"/>
      <c r="H41" s="120"/>
      <c r="I41" s="120"/>
      <c r="J41" s="89"/>
      <c r="K41" s="120"/>
      <c r="L41" s="12" t="s">
        <v>7</v>
      </c>
      <c r="M41" s="5" t="s">
        <v>124</v>
      </c>
      <c r="N41" s="89"/>
      <c r="O41" s="120"/>
      <c r="P41" s="88"/>
      <c r="Q41" s="88"/>
      <c r="R41" s="88"/>
      <c r="S41" s="88"/>
      <c r="T41" s="88"/>
      <c r="U41" s="88"/>
      <c r="V41" s="114"/>
      <c r="W41" s="94"/>
      <c r="X41" s="94"/>
      <c r="Y41" s="94"/>
      <c r="Z41" s="114"/>
    </row>
    <row r="42" spans="1:26" ht="256.5" customHeight="1">
      <c r="A42" s="9" t="s">
        <v>129</v>
      </c>
      <c r="B42" s="12" t="s">
        <v>173</v>
      </c>
      <c r="C42" s="5" t="s">
        <v>326</v>
      </c>
      <c r="D42" s="12" t="s">
        <v>78</v>
      </c>
      <c r="E42" s="12" t="s">
        <v>327</v>
      </c>
      <c r="F42" s="5" t="s">
        <v>141</v>
      </c>
      <c r="G42" s="5" t="s">
        <v>68</v>
      </c>
      <c r="H42" s="12" t="s">
        <v>174</v>
      </c>
      <c r="I42" s="12" t="s">
        <v>173</v>
      </c>
      <c r="J42" s="5" t="s">
        <v>324</v>
      </c>
      <c r="K42" s="12" t="s">
        <v>196</v>
      </c>
      <c r="L42" s="12" t="s">
        <v>400</v>
      </c>
      <c r="M42" s="5" t="s">
        <v>141</v>
      </c>
      <c r="N42" s="5" t="s">
        <v>39</v>
      </c>
      <c r="O42" s="12" t="s">
        <v>174</v>
      </c>
      <c r="P42" s="31">
        <f>100-((100*(0/13681.85)))</f>
        <v>100</v>
      </c>
      <c r="Q42" s="70" t="s">
        <v>124</v>
      </c>
      <c r="R42" s="31">
        <f>100-(100*(0/670309.9))</f>
        <v>100</v>
      </c>
      <c r="S42" s="31">
        <f>100-((100*(4954.7/795990.3)))</f>
        <v>99.377542666035</v>
      </c>
      <c r="T42" s="31">
        <f>100-(100*(0/551246.7))</f>
        <v>100</v>
      </c>
      <c r="U42" s="31">
        <f>100-(100*(18658.1/535550.1))</f>
        <v>96.51608691698499</v>
      </c>
      <c r="V42" s="31">
        <f>100-100*(0/686663.6)</f>
        <v>100</v>
      </c>
      <c r="W42" s="31">
        <f>100-(100*(0/154333.5))</f>
        <v>100</v>
      </c>
      <c r="X42" s="31">
        <f>100-(100*(4373/1819293.2))</f>
        <v>99.75963192738807</v>
      </c>
      <c r="Y42" s="31">
        <f>100-(100*(0/220126.3))</f>
        <v>100</v>
      </c>
      <c r="Z42" s="32" t="s">
        <v>124</v>
      </c>
    </row>
    <row r="43" spans="1:26" ht="99.75" customHeight="1">
      <c r="A43" s="127" t="s">
        <v>225</v>
      </c>
      <c r="B43" s="120" t="s">
        <v>10</v>
      </c>
      <c r="C43" s="89" t="s">
        <v>328</v>
      </c>
      <c r="D43" s="120" t="s">
        <v>32</v>
      </c>
      <c r="E43" s="65" t="s">
        <v>11</v>
      </c>
      <c r="F43" s="5">
        <v>100</v>
      </c>
      <c r="G43" s="89" t="s">
        <v>65</v>
      </c>
      <c r="H43" s="120" t="s">
        <v>13</v>
      </c>
      <c r="I43" s="120" t="s">
        <v>10</v>
      </c>
      <c r="J43" s="89" t="s">
        <v>326</v>
      </c>
      <c r="K43" s="120" t="s">
        <v>224</v>
      </c>
      <c r="L43" s="65" t="s">
        <v>11</v>
      </c>
      <c r="M43" s="5">
        <v>100</v>
      </c>
      <c r="N43" s="89" t="s">
        <v>65</v>
      </c>
      <c r="O43" s="120" t="s">
        <v>259</v>
      </c>
      <c r="P43" s="86" t="s">
        <v>124</v>
      </c>
      <c r="Q43" s="86" t="s">
        <v>124</v>
      </c>
      <c r="R43" s="86" t="s">
        <v>124</v>
      </c>
      <c r="S43" s="86" t="s">
        <v>124</v>
      </c>
      <c r="T43" s="86" t="s">
        <v>124</v>
      </c>
      <c r="U43" s="86" t="s">
        <v>124</v>
      </c>
      <c r="V43" s="90">
        <v>100</v>
      </c>
      <c r="W43" s="90">
        <v>100</v>
      </c>
      <c r="X43" s="90">
        <v>100</v>
      </c>
      <c r="Y43" s="90">
        <v>100</v>
      </c>
      <c r="Z43" s="90" t="s">
        <v>124</v>
      </c>
    </row>
    <row r="44" spans="1:26" ht="132.75" customHeight="1">
      <c r="A44" s="127"/>
      <c r="B44" s="120"/>
      <c r="C44" s="89"/>
      <c r="D44" s="120"/>
      <c r="E44" s="65" t="s">
        <v>12</v>
      </c>
      <c r="F44" s="5">
        <v>0</v>
      </c>
      <c r="G44" s="89"/>
      <c r="H44" s="120"/>
      <c r="I44" s="120"/>
      <c r="J44" s="89"/>
      <c r="K44" s="120"/>
      <c r="L44" s="65" t="s">
        <v>12</v>
      </c>
      <c r="M44" s="5">
        <v>0</v>
      </c>
      <c r="N44" s="89"/>
      <c r="O44" s="120"/>
      <c r="P44" s="88"/>
      <c r="Q44" s="88"/>
      <c r="R44" s="88"/>
      <c r="S44" s="88"/>
      <c r="T44" s="88"/>
      <c r="U44" s="88"/>
      <c r="V44" s="92"/>
      <c r="W44" s="92"/>
      <c r="X44" s="92"/>
      <c r="Y44" s="92"/>
      <c r="Z44" s="92"/>
    </row>
    <row r="45" spans="1:27" ht="27" customHeight="1">
      <c r="A45" s="15" t="s">
        <v>243</v>
      </c>
      <c r="B45" s="125" t="s">
        <v>79</v>
      </c>
      <c r="C45" s="125"/>
      <c r="D45" s="125"/>
      <c r="E45" s="125"/>
      <c r="F45" s="125"/>
      <c r="G45" s="125"/>
      <c r="H45" s="125"/>
      <c r="I45" s="105" t="s">
        <v>79</v>
      </c>
      <c r="J45" s="105"/>
      <c r="K45" s="105"/>
      <c r="L45" s="105"/>
      <c r="M45" s="105"/>
      <c r="N45" s="105"/>
      <c r="O45" s="105"/>
      <c r="P45" s="24">
        <f>(P46+P47+P51+P76+P80+P85)/6</f>
        <v>91.24685138539043</v>
      </c>
      <c r="Q45" s="24">
        <f>(Q46+Q65+Q76+Q80+Q85)/5</f>
        <v>94.10526315789474</v>
      </c>
      <c r="R45" s="24">
        <f>(R46+R47+R51+R56+R64+R65+R72+R76+R80+R85)/10</f>
        <v>77.7093082403205</v>
      </c>
      <c r="S45" s="24">
        <f>(S46+S47+S51+S56+S64+S65+S72+S76+S80+S85)/10</f>
        <v>70.58132674520598</v>
      </c>
      <c r="T45" s="24">
        <f>(T46+T47+T51+T56+T64+T72+T76+T80+T85)/9</f>
        <v>75.09325175614825</v>
      </c>
      <c r="U45" s="24">
        <f>(U46+U47+U51+U56+U64+U65+U72+U76+U80+U85)/10</f>
        <v>75.33093893403804</v>
      </c>
      <c r="V45" s="24">
        <f>(V46+V47+V51+V56+V64+V65+V70+V72+V76+V80+V85)/11</f>
        <v>77.99931184795997</v>
      </c>
      <c r="W45" s="24">
        <f>(W46+W47+W51+W64+W65+W70+W72+W76+W80+W85)/10</f>
        <v>95.90375017600951</v>
      </c>
      <c r="X45" s="24">
        <f>(X46+X47+X51+X56+X64+X65+X70+X72+X76+X80+X85+X86)/12</f>
        <v>85.96697623836728</v>
      </c>
      <c r="Y45" s="24">
        <f>(Y46+Y47+Y51+Y56+Y64+Y65+Y70+Y72+Y76+Y80+Y85)/11</f>
        <v>96.0694478217932</v>
      </c>
      <c r="Z45" s="24" t="e">
        <f>(Z46+Z47+Z51+Z56+Z85+Z86)/6</f>
        <v>#VALUE!</v>
      </c>
      <c r="AA45" s="19">
        <f>(P45+Q45+V45+W45+R45+S45+T45+U45+X45+Y45)/10</f>
        <v>84.00064263031278</v>
      </c>
    </row>
    <row r="46" spans="1:26" ht="194.25" customHeight="1">
      <c r="A46" s="9" t="s">
        <v>133</v>
      </c>
      <c r="B46" s="12" t="s">
        <v>76</v>
      </c>
      <c r="C46" s="5" t="s">
        <v>329</v>
      </c>
      <c r="D46" s="12" t="s">
        <v>21</v>
      </c>
      <c r="E46" s="12" t="s">
        <v>330</v>
      </c>
      <c r="F46" s="5" t="s">
        <v>141</v>
      </c>
      <c r="G46" s="5" t="s">
        <v>68</v>
      </c>
      <c r="H46" s="12" t="s">
        <v>77</v>
      </c>
      <c r="I46" s="12" t="s">
        <v>190</v>
      </c>
      <c r="J46" s="5" t="s">
        <v>331</v>
      </c>
      <c r="K46" s="12" t="s">
        <v>260</v>
      </c>
      <c r="L46" s="12" t="s">
        <v>332</v>
      </c>
      <c r="M46" s="5" t="s">
        <v>141</v>
      </c>
      <c r="N46" s="5" t="s">
        <v>65</v>
      </c>
      <c r="O46" s="12" t="s">
        <v>191</v>
      </c>
      <c r="P46" s="16">
        <v>100</v>
      </c>
      <c r="Q46" s="16">
        <v>100</v>
      </c>
      <c r="R46" s="16">
        <v>100</v>
      </c>
      <c r="S46" s="16">
        <v>100</v>
      </c>
      <c r="T46" s="16">
        <v>100</v>
      </c>
      <c r="U46" s="16">
        <v>100</v>
      </c>
      <c r="V46" s="16">
        <v>100</v>
      </c>
      <c r="W46" s="16">
        <v>100</v>
      </c>
      <c r="X46" s="16">
        <v>100</v>
      </c>
      <c r="Y46" s="16">
        <v>100</v>
      </c>
      <c r="Z46" s="16">
        <v>100</v>
      </c>
    </row>
    <row r="47" spans="1:26" s="18" customFormat="1" ht="266.25" customHeight="1">
      <c r="A47" s="127" t="s">
        <v>134</v>
      </c>
      <c r="B47" s="134" t="s">
        <v>162</v>
      </c>
      <c r="C47" s="89" t="s">
        <v>333</v>
      </c>
      <c r="D47" s="134" t="s">
        <v>41</v>
      </c>
      <c r="E47" s="12" t="s">
        <v>334</v>
      </c>
      <c r="F47" s="5"/>
      <c r="G47" s="5" t="s">
        <v>68</v>
      </c>
      <c r="H47" s="134" t="s">
        <v>111</v>
      </c>
      <c r="I47" s="134" t="s">
        <v>22</v>
      </c>
      <c r="J47" s="89" t="s">
        <v>227</v>
      </c>
      <c r="K47" s="134" t="s">
        <v>207</v>
      </c>
      <c r="L47" s="12" t="s">
        <v>335</v>
      </c>
      <c r="M47" s="5"/>
      <c r="N47" s="5" t="s">
        <v>65</v>
      </c>
      <c r="O47" s="134" t="s">
        <v>111</v>
      </c>
      <c r="P47" s="90">
        <v>100</v>
      </c>
      <c r="Q47" s="86" t="s">
        <v>124</v>
      </c>
      <c r="R47" s="95">
        <v>100</v>
      </c>
      <c r="S47" s="95">
        <f>(1-((95-S50)/95))*100</f>
        <v>96.13957610297409</v>
      </c>
      <c r="T47" s="95">
        <f>(1-((95-T50)/95))*100</f>
        <v>78.13843341805656</v>
      </c>
      <c r="U47" s="95">
        <f>(1-((95-U50)/95))*100</f>
        <v>88.0868612465498</v>
      </c>
      <c r="V47" s="95">
        <v>100</v>
      </c>
      <c r="W47" s="95">
        <v>100</v>
      </c>
      <c r="X47" s="95">
        <v>100</v>
      </c>
      <c r="Y47" s="95">
        <v>100</v>
      </c>
      <c r="Z47" s="93">
        <f>(1-((95-Z50)/95))*100</f>
        <v>5.191640399438446</v>
      </c>
    </row>
    <row r="48" spans="1:26" s="18" customFormat="1" ht="27" customHeight="1">
      <c r="A48" s="127"/>
      <c r="B48" s="134"/>
      <c r="C48" s="89"/>
      <c r="D48" s="134"/>
      <c r="E48" s="13" t="s">
        <v>406</v>
      </c>
      <c r="F48" s="5">
        <v>100</v>
      </c>
      <c r="G48" s="89" t="s">
        <v>36</v>
      </c>
      <c r="H48" s="134"/>
      <c r="I48" s="134"/>
      <c r="J48" s="89"/>
      <c r="K48" s="134"/>
      <c r="L48" s="12" t="s">
        <v>406</v>
      </c>
      <c r="M48" s="5">
        <v>100</v>
      </c>
      <c r="N48" s="89" t="s">
        <v>36</v>
      </c>
      <c r="O48" s="134"/>
      <c r="P48" s="91"/>
      <c r="Q48" s="87"/>
      <c r="R48" s="96"/>
      <c r="S48" s="96"/>
      <c r="T48" s="96"/>
      <c r="U48" s="96"/>
      <c r="V48" s="96"/>
      <c r="W48" s="96"/>
      <c r="X48" s="96"/>
      <c r="Y48" s="96"/>
      <c r="Z48" s="106"/>
    </row>
    <row r="49" spans="1:26" s="18" customFormat="1" ht="43.5" customHeight="1">
      <c r="A49" s="127"/>
      <c r="B49" s="134"/>
      <c r="C49" s="89"/>
      <c r="D49" s="134"/>
      <c r="E49" s="13" t="s">
        <v>407</v>
      </c>
      <c r="F49" s="5" t="s">
        <v>336</v>
      </c>
      <c r="G49" s="89"/>
      <c r="H49" s="134"/>
      <c r="I49" s="134"/>
      <c r="J49" s="89"/>
      <c r="K49" s="134"/>
      <c r="L49" s="12" t="s">
        <v>407</v>
      </c>
      <c r="M49" s="12" t="s">
        <v>337</v>
      </c>
      <c r="N49" s="89"/>
      <c r="O49" s="134"/>
      <c r="P49" s="92"/>
      <c r="Q49" s="88"/>
      <c r="R49" s="97"/>
      <c r="S49" s="97"/>
      <c r="T49" s="97"/>
      <c r="U49" s="97"/>
      <c r="V49" s="97"/>
      <c r="W49" s="97"/>
      <c r="X49" s="97"/>
      <c r="Y49" s="97"/>
      <c r="Z49" s="94"/>
    </row>
    <row r="50" spans="1:26" s="18" customFormat="1" ht="19.5" customHeight="1">
      <c r="A50" s="9"/>
      <c r="B50" s="13"/>
      <c r="C50" s="5"/>
      <c r="D50" s="13"/>
      <c r="E50" s="13"/>
      <c r="F50" s="5"/>
      <c r="G50" s="5"/>
      <c r="H50" s="13"/>
      <c r="I50" s="13"/>
      <c r="J50" s="5"/>
      <c r="K50" s="13"/>
      <c r="L50" s="12"/>
      <c r="M50" s="12"/>
      <c r="N50" s="5"/>
      <c r="O50" s="13"/>
      <c r="P50" s="29">
        <f>100*(13658.5/(13681.8))</f>
        <v>99.82970077036649</v>
      </c>
      <c r="Q50" s="29"/>
      <c r="R50" s="29">
        <f>100*(257958.4/(670310-405645.1))</f>
        <v>97.46604102017304</v>
      </c>
      <c r="S50" s="29">
        <f>100*(54681.1/(795990.3-736120))</f>
        <v>91.33259729782539</v>
      </c>
      <c r="T50" s="29">
        <f>100*(88091.5/(551246.7-432575.4))</f>
        <v>74.23151174715373</v>
      </c>
      <c r="U50" s="29">
        <f>100*(203152.2/(535550.1-292784.7))</f>
        <v>83.68251818422232</v>
      </c>
      <c r="V50" s="29">
        <f>100*(462099.9/(686663.6-207724.7))</f>
        <v>96.4841026694637</v>
      </c>
      <c r="W50" s="29">
        <f>100*(152345.9/(154333.5-1863.5))</f>
        <v>99.91860693906997</v>
      </c>
      <c r="X50" s="29">
        <f>100*(497342.6/(1819293.2-1320235.1))</f>
        <v>99.65625244836225</v>
      </c>
      <c r="Y50" s="29">
        <f>100*(217830.7/(220126.3-1501.2))</f>
        <v>99.63663824510544</v>
      </c>
      <c r="Z50" s="27">
        <f>100*(19.6/(397.4-0))</f>
        <v>4.9320583794665325</v>
      </c>
    </row>
    <row r="51" spans="1:26" s="18" customFormat="1" ht="349.5" customHeight="1">
      <c r="A51" s="127" t="s">
        <v>135</v>
      </c>
      <c r="B51" s="120" t="s">
        <v>148</v>
      </c>
      <c r="C51" s="89" t="s">
        <v>338</v>
      </c>
      <c r="D51" s="120" t="s">
        <v>78</v>
      </c>
      <c r="E51" s="12" t="s">
        <v>339</v>
      </c>
      <c r="F51" s="5"/>
      <c r="G51" s="89" t="s">
        <v>65</v>
      </c>
      <c r="H51" s="120" t="s">
        <v>27</v>
      </c>
      <c r="I51" s="120" t="s">
        <v>148</v>
      </c>
      <c r="J51" s="89" t="s">
        <v>221</v>
      </c>
      <c r="K51" s="120" t="s">
        <v>196</v>
      </c>
      <c r="L51" s="12" t="s">
        <v>340</v>
      </c>
      <c r="M51" s="5"/>
      <c r="N51" s="89" t="s">
        <v>65</v>
      </c>
      <c r="O51" s="120" t="s">
        <v>180</v>
      </c>
      <c r="P51" s="93">
        <v>100</v>
      </c>
      <c r="Q51" s="86" t="s">
        <v>124</v>
      </c>
      <c r="R51" s="93">
        <v>100</v>
      </c>
      <c r="S51" s="93">
        <v>100</v>
      </c>
      <c r="T51" s="93">
        <f>100-(T55-48)</f>
        <v>93.14741570713068</v>
      </c>
      <c r="U51" s="93">
        <v>0</v>
      </c>
      <c r="V51" s="93">
        <v>100</v>
      </c>
      <c r="W51" s="90">
        <v>100</v>
      </c>
      <c r="X51" s="93">
        <v>100</v>
      </c>
      <c r="Y51" s="90">
        <v>100</v>
      </c>
      <c r="Z51" s="90">
        <v>100</v>
      </c>
    </row>
    <row r="52" spans="1:26" s="18" customFormat="1" ht="27.75" customHeight="1">
      <c r="A52" s="127"/>
      <c r="B52" s="120"/>
      <c r="C52" s="89"/>
      <c r="D52" s="120"/>
      <c r="E52" s="12" t="s">
        <v>341</v>
      </c>
      <c r="F52" s="5">
        <v>100</v>
      </c>
      <c r="G52" s="89"/>
      <c r="H52" s="120"/>
      <c r="I52" s="120"/>
      <c r="J52" s="89"/>
      <c r="K52" s="120"/>
      <c r="L52" s="12" t="s">
        <v>341</v>
      </c>
      <c r="M52" s="5">
        <v>100</v>
      </c>
      <c r="N52" s="89"/>
      <c r="O52" s="120"/>
      <c r="P52" s="91"/>
      <c r="Q52" s="87"/>
      <c r="R52" s="91"/>
      <c r="S52" s="91"/>
      <c r="T52" s="91"/>
      <c r="U52" s="91"/>
      <c r="V52" s="91"/>
      <c r="W52" s="91"/>
      <c r="X52" s="91"/>
      <c r="Y52" s="91"/>
      <c r="Z52" s="91"/>
    </row>
    <row r="53" spans="1:26" s="18" customFormat="1" ht="27.75" customHeight="1">
      <c r="A53" s="127"/>
      <c r="B53" s="120"/>
      <c r="C53" s="89"/>
      <c r="D53" s="120"/>
      <c r="E53" s="12" t="s">
        <v>342</v>
      </c>
      <c r="F53" s="5" t="s">
        <v>343</v>
      </c>
      <c r="G53" s="89"/>
      <c r="H53" s="120"/>
      <c r="I53" s="120"/>
      <c r="J53" s="89"/>
      <c r="K53" s="120"/>
      <c r="L53" s="12" t="s">
        <v>342</v>
      </c>
      <c r="M53" s="5" t="s">
        <v>343</v>
      </c>
      <c r="N53" s="89"/>
      <c r="O53" s="120"/>
      <c r="P53" s="91"/>
      <c r="Q53" s="87"/>
      <c r="R53" s="91"/>
      <c r="S53" s="91"/>
      <c r="T53" s="91"/>
      <c r="U53" s="91"/>
      <c r="V53" s="91"/>
      <c r="W53" s="91"/>
      <c r="X53" s="91"/>
      <c r="Y53" s="91"/>
      <c r="Z53" s="91"/>
    </row>
    <row r="54" spans="1:26" s="18" customFormat="1" ht="27.75" customHeight="1">
      <c r="A54" s="127"/>
      <c r="B54" s="120"/>
      <c r="C54" s="89"/>
      <c r="D54" s="120"/>
      <c r="E54" s="12" t="s">
        <v>344</v>
      </c>
      <c r="F54" s="5">
        <v>0</v>
      </c>
      <c r="G54" s="89"/>
      <c r="H54" s="120"/>
      <c r="I54" s="120"/>
      <c r="J54" s="89"/>
      <c r="K54" s="120"/>
      <c r="L54" s="12" t="s">
        <v>344</v>
      </c>
      <c r="M54" s="5">
        <v>0</v>
      </c>
      <c r="N54" s="89"/>
      <c r="O54" s="120"/>
      <c r="P54" s="92"/>
      <c r="Q54" s="88"/>
      <c r="R54" s="92"/>
      <c r="S54" s="92"/>
      <c r="T54" s="92"/>
      <c r="U54" s="92"/>
      <c r="V54" s="92"/>
      <c r="W54" s="92"/>
      <c r="X54" s="92"/>
      <c r="Y54" s="92"/>
      <c r="Z54" s="92"/>
    </row>
    <row r="55" spans="1:27" s="18" customFormat="1" ht="20.25" customHeight="1">
      <c r="A55" s="9"/>
      <c r="B55" s="12"/>
      <c r="C55" s="5"/>
      <c r="D55" s="12"/>
      <c r="E55" s="12"/>
      <c r="F55" s="5"/>
      <c r="G55" s="5"/>
      <c r="H55" s="12"/>
      <c r="I55" s="12"/>
      <c r="J55" s="5"/>
      <c r="K55" s="12"/>
      <c r="L55" s="12"/>
      <c r="M55" s="5"/>
      <c r="N55" s="5"/>
      <c r="O55" s="12"/>
      <c r="P55" s="29">
        <f>100*(752639.5-470970)/470970</f>
        <v>59.8062509289339</v>
      </c>
      <c r="Q55" s="29"/>
      <c r="R55" s="29">
        <f>100*(96102.6-88434.7)/88434.7</f>
        <v>8.670691481963539</v>
      </c>
      <c r="S55" s="29">
        <f>100*(30298.9-45606.9)/45606.9</f>
        <v>-33.56509650951939</v>
      </c>
      <c r="T55" s="29">
        <f>100*(29990.3-19367)/19367</f>
        <v>54.85258429286932</v>
      </c>
      <c r="U55" s="29">
        <f>100*(100144.9-35519.8)/35519.8</f>
        <v>181.94105822667916</v>
      </c>
      <c r="V55" s="29">
        <f>100*(151462-103753)/103753</f>
        <v>45.98324867714668</v>
      </c>
      <c r="W55" s="29">
        <f>100*(35579.4-38922.2)/38922.2</f>
        <v>-8.588414837804635</v>
      </c>
      <c r="X55" s="29">
        <f>100*(48548.1-44276.1)/44276.1</f>
        <v>9.648546281176527</v>
      </c>
      <c r="Y55" s="29">
        <f>100*(47882.9-56649.3)/56649.3</f>
        <v>-15.474860236578388</v>
      </c>
      <c r="Z55" s="29">
        <f>100*(0-6.5)/6.5</f>
        <v>-100</v>
      </c>
      <c r="AA55" s="33"/>
    </row>
    <row r="56" spans="1:26" ht="159" customHeight="1">
      <c r="A56" s="127" t="s">
        <v>136</v>
      </c>
      <c r="B56" s="120" t="s">
        <v>23</v>
      </c>
      <c r="C56" s="89" t="s">
        <v>227</v>
      </c>
      <c r="D56" s="120" t="s">
        <v>87</v>
      </c>
      <c r="E56" s="12" t="s">
        <v>345</v>
      </c>
      <c r="F56" s="5"/>
      <c r="G56" s="89" t="s">
        <v>68</v>
      </c>
      <c r="H56" s="120" t="s">
        <v>112</v>
      </c>
      <c r="I56" s="120" t="s">
        <v>23</v>
      </c>
      <c r="J56" s="89" t="s">
        <v>228</v>
      </c>
      <c r="K56" s="120" t="s">
        <v>208</v>
      </c>
      <c r="L56" s="12" t="s">
        <v>345</v>
      </c>
      <c r="M56" s="5"/>
      <c r="N56" s="89" t="s">
        <v>65</v>
      </c>
      <c r="O56" s="120" t="s">
        <v>112</v>
      </c>
      <c r="P56" s="86" t="s">
        <v>124</v>
      </c>
      <c r="Q56" s="86" t="s">
        <v>124</v>
      </c>
      <c r="R56" s="90">
        <v>100</v>
      </c>
      <c r="S56" s="90">
        <v>0</v>
      </c>
      <c r="T56" s="109">
        <v>100</v>
      </c>
      <c r="U56" s="90">
        <v>100</v>
      </c>
      <c r="V56" s="90">
        <v>100</v>
      </c>
      <c r="W56" s="86" t="s">
        <v>124</v>
      </c>
      <c r="X56" s="90">
        <v>100</v>
      </c>
      <c r="Y56" s="90">
        <v>100</v>
      </c>
      <c r="Z56" s="86" t="s">
        <v>124</v>
      </c>
    </row>
    <row r="57" spans="1:26" ht="22.5" customHeight="1">
      <c r="A57" s="127"/>
      <c r="B57" s="120"/>
      <c r="C57" s="89"/>
      <c r="D57" s="120"/>
      <c r="E57" s="58" t="s">
        <v>346</v>
      </c>
      <c r="F57" s="5">
        <v>100</v>
      </c>
      <c r="G57" s="89"/>
      <c r="H57" s="120"/>
      <c r="I57" s="120"/>
      <c r="J57" s="89"/>
      <c r="K57" s="120"/>
      <c r="L57" s="58" t="s">
        <v>346</v>
      </c>
      <c r="M57" s="5">
        <v>100</v>
      </c>
      <c r="N57" s="89"/>
      <c r="O57" s="120"/>
      <c r="P57" s="87"/>
      <c r="Q57" s="87"/>
      <c r="R57" s="91"/>
      <c r="S57" s="91"/>
      <c r="T57" s="110"/>
      <c r="U57" s="91"/>
      <c r="V57" s="91"/>
      <c r="W57" s="87"/>
      <c r="X57" s="91"/>
      <c r="Y57" s="91"/>
      <c r="Z57" s="87"/>
    </row>
    <row r="58" spans="1:26" ht="22.5" customHeight="1">
      <c r="A58" s="127"/>
      <c r="B58" s="120"/>
      <c r="C58" s="89"/>
      <c r="D58" s="120"/>
      <c r="E58" s="58" t="s">
        <v>347</v>
      </c>
      <c r="F58" s="5">
        <v>70</v>
      </c>
      <c r="G58" s="89"/>
      <c r="H58" s="120"/>
      <c r="I58" s="120"/>
      <c r="J58" s="89"/>
      <c r="K58" s="120"/>
      <c r="L58" s="58" t="s">
        <v>347</v>
      </c>
      <c r="M58" s="5">
        <v>70</v>
      </c>
      <c r="N58" s="89"/>
      <c r="O58" s="120"/>
      <c r="P58" s="87"/>
      <c r="Q58" s="87"/>
      <c r="R58" s="91"/>
      <c r="S58" s="91"/>
      <c r="T58" s="110"/>
      <c r="U58" s="91"/>
      <c r="V58" s="91"/>
      <c r="W58" s="87"/>
      <c r="X58" s="91"/>
      <c r="Y58" s="91"/>
      <c r="Z58" s="87"/>
    </row>
    <row r="59" spans="1:26" ht="22.5" customHeight="1">
      <c r="A59" s="127"/>
      <c r="B59" s="120"/>
      <c r="C59" s="89"/>
      <c r="D59" s="120"/>
      <c r="E59" s="58" t="s">
        <v>348</v>
      </c>
      <c r="F59" s="5">
        <v>70</v>
      </c>
      <c r="G59" s="89"/>
      <c r="H59" s="120"/>
      <c r="I59" s="120"/>
      <c r="J59" s="89"/>
      <c r="K59" s="120"/>
      <c r="L59" s="58" t="s">
        <v>348</v>
      </c>
      <c r="M59" s="5">
        <v>70</v>
      </c>
      <c r="N59" s="89"/>
      <c r="O59" s="120"/>
      <c r="P59" s="87"/>
      <c r="Q59" s="87"/>
      <c r="R59" s="91"/>
      <c r="S59" s="91"/>
      <c r="T59" s="110"/>
      <c r="U59" s="91"/>
      <c r="V59" s="91"/>
      <c r="W59" s="87"/>
      <c r="X59" s="91"/>
      <c r="Y59" s="91"/>
      <c r="Z59" s="87"/>
    </row>
    <row r="60" spans="1:26" ht="22.5" customHeight="1">
      <c r="A60" s="127"/>
      <c r="B60" s="120"/>
      <c r="C60" s="89"/>
      <c r="D60" s="120"/>
      <c r="E60" s="13" t="s">
        <v>349</v>
      </c>
      <c r="F60" s="5">
        <v>0</v>
      </c>
      <c r="G60" s="89"/>
      <c r="H60" s="120"/>
      <c r="I60" s="120"/>
      <c r="J60" s="89"/>
      <c r="K60" s="120"/>
      <c r="L60" s="13" t="s">
        <v>349</v>
      </c>
      <c r="M60" s="5">
        <v>0</v>
      </c>
      <c r="N60" s="89"/>
      <c r="O60" s="120"/>
      <c r="P60" s="87"/>
      <c r="Q60" s="87"/>
      <c r="R60" s="91"/>
      <c r="S60" s="91"/>
      <c r="T60" s="110"/>
      <c r="U60" s="91"/>
      <c r="V60" s="91"/>
      <c r="W60" s="87"/>
      <c r="X60" s="91"/>
      <c r="Y60" s="91"/>
      <c r="Z60" s="87"/>
    </row>
    <row r="61" spans="1:26" ht="22.5" customHeight="1">
      <c r="A61" s="127"/>
      <c r="B61" s="120"/>
      <c r="C61" s="89"/>
      <c r="D61" s="120"/>
      <c r="E61" s="16" t="s">
        <v>350</v>
      </c>
      <c r="F61" s="5">
        <v>0</v>
      </c>
      <c r="G61" s="89"/>
      <c r="H61" s="120"/>
      <c r="I61" s="120"/>
      <c r="J61" s="89"/>
      <c r="K61" s="120"/>
      <c r="L61" s="16" t="s">
        <v>350</v>
      </c>
      <c r="M61" s="5">
        <v>0</v>
      </c>
      <c r="N61" s="89"/>
      <c r="O61" s="120"/>
      <c r="P61" s="87"/>
      <c r="Q61" s="87"/>
      <c r="R61" s="91"/>
      <c r="S61" s="91"/>
      <c r="T61" s="110"/>
      <c r="U61" s="91"/>
      <c r="V61" s="91"/>
      <c r="W61" s="87"/>
      <c r="X61" s="91"/>
      <c r="Y61" s="91"/>
      <c r="Z61" s="87"/>
    </row>
    <row r="62" spans="1:26" ht="47.25" customHeight="1">
      <c r="A62" s="127"/>
      <c r="B62" s="120"/>
      <c r="C62" s="89"/>
      <c r="D62" s="120"/>
      <c r="E62" s="16" t="s">
        <v>101</v>
      </c>
      <c r="F62" s="5" t="s">
        <v>124</v>
      </c>
      <c r="G62" s="89"/>
      <c r="H62" s="120"/>
      <c r="I62" s="120"/>
      <c r="J62" s="89"/>
      <c r="K62" s="120"/>
      <c r="L62" s="16" t="s">
        <v>101</v>
      </c>
      <c r="M62" s="5" t="s">
        <v>124</v>
      </c>
      <c r="N62" s="89"/>
      <c r="O62" s="120"/>
      <c r="P62" s="88"/>
      <c r="Q62" s="88"/>
      <c r="R62" s="92"/>
      <c r="S62" s="92"/>
      <c r="T62" s="111"/>
      <c r="U62" s="92"/>
      <c r="V62" s="92"/>
      <c r="W62" s="88"/>
      <c r="X62" s="92"/>
      <c r="Y62" s="92"/>
      <c r="Z62" s="88"/>
    </row>
    <row r="63" spans="1:26" ht="24.75" customHeight="1">
      <c r="A63" s="83"/>
      <c r="B63" s="81"/>
      <c r="C63" s="8"/>
      <c r="D63" s="81"/>
      <c r="E63" s="82"/>
      <c r="F63" s="8"/>
      <c r="G63" s="8"/>
      <c r="H63" s="81"/>
      <c r="I63" s="81"/>
      <c r="J63" s="8"/>
      <c r="K63" s="81"/>
      <c r="L63" s="82"/>
      <c r="M63" s="8"/>
      <c r="N63" s="8"/>
      <c r="O63" s="81"/>
      <c r="P63" s="14">
        <v>0</v>
      </c>
      <c r="Q63" s="28">
        <v>0</v>
      </c>
      <c r="R63" s="34">
        <v>102</v>
      </c>
      <c r="S63" s="34">
        <v>134</v>
      </c>
      <c r="T63" s="35">
        <v>100</v>
      </c>
      <c r="U63" s="34">
        <v>100</v>
      </c>
      <c r="V63" s="34">
        <v>99</v>
      </c>
      <c r="W63" s="84"/>
      <c r="X63" s="34">
        <v>98</v>
      </c>
      <c r="Y63" s="34">
        <v>100</v>
      </c>
      <c r="Z63" s="14"/>
    </row>
    <row r="64" spans="1:26" ht="210" customHeight="1">
      <c r="A64" s="9" t="s">
        <v>137</v>
      </c>
      <c r="B64" s="12" t="s">
        <v>4</v>
      </c>
      <c r="C64" s="5" t="s">
        <v>228</v>
      </c>
      <c r="D64" s="12" t="s">
        <v>54</v>
      </c>
      <c r="E64" s="12" t="s">
        <v>351</v>
      </c>
      <c r="F64" s="5" t="s">
        <v>141</v>
      </c>
      <c r="G64" s="5" t="s">
        <v>65</v>
      </c>
      <c r="H64" s="12" t="s">
        <v>83</v>
      </c>
      <c r="I64" s="12" t="s">
        <v>216</v>
      </c>
      <c r="J64" s="5" t="s">
        <v>229</v>
      </c>
      <c r="K64" s="12" t="s">
        <v>205</v>
      </c>
      <c r="L64" s="12" t="s">
        <v>352</v>
      </c>
      <c r="M64" s="5" t="s">
        <v>141</v>
      </c>
      <c r="N64" s="5" t="s">
        <v>65</v>
      </c>
      <c r="O64" s="12" t="s">
        <v>83</v>
      </c>
      <c r="P64" s="32" t="s">
        <v>124</v>
      </c>
      <c r="Q64" s="32" t="s">
        <v>124</v>
      </c>
      <c r="R64" s="31">
        <f>100*(104/141)</f>
        <v>73.75886524822694</v>
      </c>
      <c r="S64" s="31">
        <f>100*(431/520)</f>
        <v>82.88461538461539</v>
      </c>
      <c r="T64" s="31">
        <f>100*(537/654)</f>
        <v>82.11009174311926</v>
      </c>
      <c r="U64" s="31">
        <f>100*(261/306)</f>
        <v>85.29411764705883</v>
      </c>
      <c r="V64" s="31">
        <f>100*(931/1275)</f>
        <v>73.01960784313725</v>
      </c>
      <c r="W64" s="31">
        <f>100*(424/644)</f>
        <v>65.83850931677019</v>
      </c>
      <c r="X64" s="31">
        <f>100*(4267/5738)</f>
        <v>74.36388985709307</v>
      </c>
      <c r="Y64" s="31">
        <f>100*(689/884)</f>
        <v>77.94117647058823</v>
      </c>
      <c r="Z64" s="31" t="s">
        <v>275</v>
      </c>
    </row>
    <row r="65" spans="1:26" ht="180.75" customHeight="1">
      <c r="A65" s="127" t="s">
        <v>138</v>
      </c>
      <c r="B65" s="120" t="s">
        <v>163</v>
      </c>
      <c r="C65" s="89" t="s">
        <v>229</v>
      </c>
      <c r="D65" s="120" t="s">
        <v>30</v>
      </c>
      <c r="E65" s="120" t="s">
        <v>353</v>
      </c>
      <c r="F65" s="89" t="s">
        <v>141</v>
      </c>
      <c r="G65" s="89" t="s">
        <v>65</v>
      </c>
      <c r="H65" s="120" t="s">
        <v>165</v>
      </c>
      <c r="I65" s="120" t="s">
        <v>291</v>
      </c>
      <c r="J65" s="89" t="s">
        <v>103</v>
      </c>
      <c r="K65" s="120" t="s">
        <v>292</v>
      </c>
      <c r="L65" s="12" t="s">
        <v>354</v>
      </c>
      <c r="M65" s="5" t="s">
        <v>141</v>
      </c>
      <c r="N65" s="89" t="s">
        <v>65</v>
      </c>
      <c r="O65" s="120" t="s">
        <v>293</v>
      </c>
      <c r="P65" s="86" t="s">
        <v>124</v>
      </c>
      <c r="Q65" s="93">
        <f>(1-((95-(100*(67/100)))/95))*100</f>
        <v>70.52631578947368</v>
      </c>
      <c r="R65" s="93">
        <f>(1-((95-(100*(60/100)))/95))*100</f>
        <v>63.1578947368421</v>
      </c>
      <c r="S65" s="93">
        <f>(1-((95-(100*(83/100)))/95))*100</f>
        <v>87.36842105263159</v>
      </c>
      <c r="T65" s="86" t="s">
        <v>124</v>
      </c>
      <c r="U65" s="93">
        <f>(1-((95-(100*(80/100)))/95))*100</f>
        <v>84.21052631578947</v>
      </c>
      <c r="V65" s="93">
        <f>(1-((95-(100*(74/100)))/95))*100</f>
        <v>77.89473684210526</v>
      </c>
      <c r="W65" s="93">
        <v>100</v>
      </c>
      <c r="X65" s="93">
        <f>(1-((95-(100*(93/100)))/95))*100</f>
        <v>97.89473684210527</v>
      </c>
      <c r="Y65" s="71">
        <f>(1-((95-(100*(89/100)))/95))*100</f>
        <v>93.6842105263158</v>
      </c>
      <c r="Z65" s="112" t="s">
        <v>124</v>
      </c>
    </row>
    <row r="66" spans="1:26" ht="27" customHeight="1">
      <c r="A66" s="127"/>
      <c r="B66" s="120"/>
      <c r="C66" s="89"/>
      <c r="D66" s="120"/>
      <c r="E66" s="120"/>
      <c r="F66" s="89"/>
      <c r="G66" s="89"/>
      <c r="H66" s="120"/>
      <c r="I66" s="120"/>
      <c r="J66" s="89"/>
      <c r="K66" s="120"/>
      <c r="L66" s="13" t="s">
        <v>408</v>
      </c>
      <c r="M66" s="5">
        <v>100</v>
      </c>
      <c r="N66" s="89"/>
      <c r="O66" s="120"/>
      <c r="P66" s="87"/>
      <c r="Q66" s="106"/>
      <c r="R66" s="106"/>
      <c r="S66" s="106"/>
      <c r="T66" s="87"/>
      <c r="U66" s="106"/>
      <c r="V66" s="106"/>
      <c r="W66" s="106"/>
      <c r="X66" s="106"/>
      <c r="Y66" s="29"/>
      <c r="Z66" s="113"/>
    </row>
    <row r="67" spans="1:26" ht="42" customHeight="1">
      <c r="A67" s="127"/>
      <c r="B67" s="120"/>
      <c r="C67" s="89"/>
      <c r="D67" s="120"/>
      <c r="E67" s="120"/>
      <c r="F67" s="89"/>
      <c r="G67" s="89"/>
      <c r="H67" s="120"/>
      <c r="I67" s="120"/>
      <c r="J67" s="89"/>
      <c r="K67" s="120"/>
      <c r="L67" s="13" t="s">
        <v>409</v>
      </c>
      <c r="M67" s="5" t="s">
        <v>355</v>
      </c>
      <c r="N67" s="89"/>
      <c r="O67" s="120"/>
      <c r="P67" s="87"/>
      <c r="Q67" s="106"/>
      <c r="R67" s="106"/>
      <c r="S67" s="106"/>
      <c r="T67" s="87"/>
      <c r="U67" s="106"/>
      <c r="V67" s="106"/>
      <c r="W67" s="106"/>
      <c r="X67" s="106"/>
      <c r="Y67" s="29"/>
      <c r="Z67" s="113"/>
    </row>
    <row r="68" spans="1:26" ht="75" customHeight="1">
      <c r="A68" s="135"/>
      <c r="B68" s="120"/>
      <c r="C68" s="89"/>
      <c r="D68" s="120"/>
      <c r="E68" s="12" t="s">
        <v>164</v>
      </c>
      <c r="F68" s="5" t="s">
        <v>124</v>
      </c>
      <c r="G68" s="89"/>
      <c r="H68" s="120"/>
      <c r="I68" s="120"/>
      <c r="J68" s="89"/>
      <c r="K68" s="120"/>
      <c r="L68" s="12" t="s">
        <v>294</v>
      </c>
      <c r="M68" s="5" t="s">
        <v>124</v>
      </c>
      <c r="N68" s="89"/>
      <c r="O68" s="120"/>
      <c r="P68" s="88"/>
      <c r="Q68" s="94"/>
      <c r="R68" s="94"/>
      <c r="S68" s="94"/>
      <c r="T68" s="88"/>
      <c r="U68" s="94"/>
      <c r="V68" s="94"/>
      <c r="W68" s="94"/>
      <c r="X68" s="94"/>
      <c r="Y68" s="57"/>
      <c r="Z68" s="114"/>
    </row>
    <row r="69" spans="1:26" ht="21" customHeight="1">
      <c r="A69" s="16"/>
      <c r="B69" s="12"/>
      <c r="C69" s="5"/>
      <c r="D69" s="12"/>
      <c r="E69" s="12"/>
      <c r="F69" s="5"/>
      <c r="G69" s="5"/>
      <c r="H69" s="12"/>
      <c r="I69" s="12"/>
      <c r="J69" s="5"/>
      <c r="K69" s="12"/>
      <c r="L69" s="12"/>
      <c r="M69" s="5"/>
      <c r="N69" s="5"/>
      <c r="O69" s="12"/>
      <c r="P69" s="26"/>
      <c r="Q69" s="29"/>
      <c r="R69" s="29"/>
      <c r="S69" s="29"/>
      <c r="T69" s="26"/>
      <c r="U69" s="29"/>
      <c r="V69" s="29"/>
      <c r="W69" s="29"/>
      <c r="X69" s="29"/>
      <c r="Y69" s="29"/>
      <c r="Z69" s="36"/>
    </row>
    <row r="70" spans="1:26" ht="207" customHeight="1">
      <c r="A70" s="133" t="s">
        <v>215</v>
      </c>
      <c r="B70" s="134" t="s">
        <v>102</v>
      </c>
      <c r="C70" s="89" t="s">
        <v>103</v>
      </c>
      <c r="D70" s="134" t="s">
        <v>51</v>
      </c>
      <c r="E70" s="13" t="s">
        <v>52</v>
      </c>
      <c r="F70" s="5" t="s">
        <v>141</v>
      </c>
      <c r="G70" s="89" t="s">
        <v>65</v>
      </c>
      <c r="H70" s="134" t="s">
        <v>53</v>
      </c>
      <c r="I70" s="134" t="s">
        <v>102</v>
      </c>
      <c r="J70" s="89" t="s">
        <v>222</v>
      </c>
      <c r="K70" s="134" t="s">
        <v>51</v>
      </c>
      <c r="L70" s="13" t="s">
        <v>261</v>
      </c>
      <c r="M70" s="5"/>
      <c r="N70" s="89" t="s">
        <v>65</v>
      </c>
      <c r="O70" s="134" t="s">
        <v>53</v>
      </c>
      <c r="P70" s="86" t="s">
        <v>124</v>
      </c>
      <c r="Q70" s="86" t="s">
        <v>124</v>
      </c>
      <c r="R70" s="86" t="s">
        <v>124</v>
      </c>
      <c r="S70" s="86" t="s">
        <v>124</v>
      </c>
      <c r="T70" s="86" t="s">
        <v>124</v>
      </c>
      <c r="U70" s="86" t="s">
        <v>124</v>
      </c>
      <c r="V70" s="86">
        <v>100</v>
      </c>
      <c r="W70" s="86">
        <v>100</v>
      </c>
      <c r="X70" s="90">
        <v>100</v>
      </c>
      <c r="Y70" s="90">
        <v>100</v>
      </c>
      <c r="Z70" s="86" t="s">
        <v>124</v>
      </c>
    </row>
    <row r="71" spans="1:26" ht="48" customHeight="1">
      <c r="A71" s="135"/>
      <c r="B71" s="134"/>
      <c r="C71" s="89"/>
      <c r="D71" s="134"/>
      <c r="E71" s="13" t="s">
        <v>179</v>
      </c>
      <c r="F71" s="5" t="s">
        <v>124</v>
      </c>
      <c r="G71" s="89"/>
      <c r="H71" s="134"/>
      <c r="I71" s="134"/>
      <c r="J71" s="89"/>
      <c r="K71" s="134"/>
      <c r="L71" s="13" t="s">
        <v>179</v>
      </c>
      <c r="M71" s="5" t="s">
        <v>124</v>
      </c>
      <c r="N71" s="89"/>
      <c r="O71" s="134"/>
      <c r="P71" s="88"/>
      <c r="Q71" s="88"/>
      <c r="R71" s="88"/>
      <c r="S71" s="88"/>
      <c r="T71" s="88"/>
      <c r="U71" s="88"/>
      <c r="V71" s="88"/>
      <c r="W71" s="88"/>
      <c r="X71" s="92"/>
      <c r="Y71" s="92"/>
      <c r="Z71" s="88"/>
    </row>
    <row r="72" spans="1:26" ht="141" customHeight="1">
      <c r="A72" s="133" t="s">
        <v>139</v>
      </c>
      <c r="B72" s="120" t="s">
        <v>80</v>
      </c>
      <c r="C72" s="89" t="s">
        <v>222</v>
      </c>
      <c r="D72" s="120" t="s">
        <v>88</v>
      </c>
      <c r="E72" s="12" t="s">
        <v>356</v>
      </c>
      <c r="F72" s="5"/>
      <c r="G72" s="89" t="s">
        <v>39</v>
      </c>
      <c r="H72" s="120" t="s">
        <v>113</v>
      </c>
      <c r="I72" s="120" t="s">
        <v>80</v>
      </c>
      <c r="J72" s="89" t="s">
        <v>357</v>
      </c>
      <c r="K72" s="120" t="s">
        <v>88</v>
      </c>
      <c r="L72" s="12" t="s">
        <v>356</v>
      </c>
      <c r="M72" s="5"/>
      <c r="N72" s="89" t="s">
        <v>39</v>
      </c>
      <c r="O72" s="120" t="s">
        <v>113</v>
      </c>
      <c r="P72" s="63" t="s">
        <v>124</v>
      </c>
      <c r="Q72" s="63" t="s">
        <v>124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100</v>
      </c>
      <c r="X72" s="55">
        <v>50</v>
      </c>
      <c r="Y72" s="55">
        <v>100</v>
      </c>
      <c r="Z72" s="90" t="s">
        <v>124</v>
      </c>
    </row>
    <row r="73" spans="1:26" ht="25.5" customHeight="1">
      <c r="A73" s="127"/>
      <c r="B73" s="120"/>
      <c r="C73" s="89"/>
      <c r="D73" s="120"/>
      <c r="E73" s="12" t="s">
        <v>358</v>
      </c>
      <c r="F73" s="5">
        <v>100</v>
      </c>
      <c r="G73" s="89"/>
      <c r="H73" s="120"/>
      <c r="I73" s="120"/>
      <c r="J73" s="89"/>
      <c r="K73" s="120"/>
      <c r="L73" s="12" t="s">
        <v>358</v>
      </c>
      <c r="M73" s="5">
        <v>100</v>
      </c>
      <c r="N73" s="89"/>
      <c r="O73" s="120"/>
      <c r="P73" s="64"/>
      <c r="Q73" s="64"/>
      <c r="R73" s="27"/>
      <c r="S73" s="27"/>
      <c r="T73" s="27"/>
      <c r="U73" s="27"/>
      <c r="V73" s="27"/>
      <c r="W73" s="27"/>
      <c r="X73" s="27"/>
      <c r="Y73" s="27"/>
      <c r="Z73" s="91"/>
    </row>
    <row r="74" spans="1:26" ht="25.5" customHeight="1">
      <c r="A74" s="127"/>
      <c r="B74" s="120"/>
      <c r="C74" s="89"/>
      <c r="D74" s="120"/>
      <c r="E74" s="43" t="s">
        <v>359</v>
      </c>
      <c r="F74" s="9">
        <v>50</v>
      </c>
      <c r="G74" s="89"/>
      <c r="H74" s="120"/>
      <c r="I74" s="120"/>
      <c r="J74" s="89"/>
      <c r="K74" s="120"/>
      <c r="L74" s="43" t="s">
        <v>359</v>
      </c>
      <c r="M74" s="9">
        <v>50</v>
      </c>
      <c r="N74" s="89"/>
      <c r="O74" s="120"/>
      <c r="P74" s="64"/>
      <c r="Q74" s="64"/>
      <c r="R74" s="27"/>
      <c r="S74" s="27"/>
      <c r="T74" s="27"/>
      <c r="U74" s="27"/>
      <c r="V74" s="27"/>
      <c r="W74" s="27"/>
      <c r="X74" s="27"/>
      <c r="Y74" s="27"/>
      <c r="Z74" s="91"/>
    </row>
    <row r="75" spans="1:26" ht="25.5" customHeight="1">
      <c r="A75" s="127"/>
      <c r="B75" s="120"/>
      <c r="C75" s="89"/>
      <c r="D75" s="120"/>
      <c r="E75" s="43" t="s">
        <v>360</v>
      </c>
      <c r="F75" s="9">
        <v>0</v>
      </c>
      <c r="G75" s="89"/>
      <c r="H75" s="120"/>
      <c r="I75" s="120"/>
      <c r="J75" s="89"/>
      <c r="K75" s="120"/>
      <c r="L75" s="43" t="s">
        <v>360</v>
      </c>
      <c r="M75" s="9">
        <v>0</v>
      </c>
      <c r="N75" s="89"/>
      <c r="O75" s="120"/>
      <c r="P75" s="39"/>
      <c r="Q75" s="39"/>
      <c r="R75" s="14"/>
      <c r="S75" s="14"/>
      <c r="T75" s="14"/>
      <c r="U75" s="14"/>
      <c r="V75" s="14"/>
      <c r="W75" s="14"/>
      <c r="X75" s="14"/>
      <c r="Y75" s="14"/>
      <c r="Z75" s="92"/>
    </row>
    <row r="76" spans="1:26" ht="141" customHeight="1">
      <c r="A76" s="133" t="s">
        <v>140</v>
      </c>
      <c r="B76" s="120" t="s">
        <v>170</v>
      </c>
      <c r="C76" s="89" t="s">
        <v>357</v>
      </c>
      <c r="D76" s="120" t="s">
        <v>88</v>
      </c>
      <c r="E76" s="12" t="s">
        <v>361</v>
      </c>
      <c r="F76" s="5"/>
      <c r="G76" s="89" t="s">
        <v>65</v>
      </c>
      <c r="H76" s="120" t="s">
        <v>118</v>
      </c>
      <c r="I76" s="120" t="s">
        <v>170</v>
      </c>
      <c r="J76" s="89" t="s">
        <v>362</v>
      </c>
      <c r="K76" s="120" t="s">
        <v>88</v>
      </c>
      <c r="L76" s="12" t="s">
        <v>361</v>
      </c>
      <c r="M76" s="5"/>
      <c r="N76" s="89" t="s">
        <v>65</v>
      </c>
      <c r="O76" s="120" t="s">
        <v>118</v>
      </c>
      <c r="P76" s="55">
        <v>100</v>
      </c>
      <c r="Q76" s="55">
        <v>100</v>
      </c>
      <c r="R76" s="55">
        <v>100</v>
      </c>
      <c r="S76" s="55">
        <v>100</v>
      </c>
      <c r="T76" s="55">
        <v>100</v>
      </c>
      <c r="U76" s="55">
        <v>100</v>
      </c>
      <c r="V76" s="55">
        <v>100</v>
      </c>
      <c r="W76" s="55">
        <v>100</v>
      </c>
      <c r="X76" s="55">
        <v>100</v>
      </c>
      <c r="Y76" s="55">
        <v>100</v>
      </c>
      <c r="Z76" s="40" t="s">
        <v>124</v>
      </c>
    </row>
    <row r="77" spans="1:26" ht="24" customHeight="1">
      <c r="A77" s="127"/>
      <c r="B77" s="120"/>
      <c r="C77" s="89"/>
      <c r="D77" s="120"/>
      <c r="E77" s="43" t="s">
        <v>363</v>
      </c>
      <c r="F77" s="5">
        <v>100</v>
      </c>
      <c r="G77" s="89"/>
      <c r="H77" s="120"/>
      <c r="I77" s="120"/>
      <c r="J77" s="89"/>
      <c r="K77" s="120"/>
      <c r="L77" s="43" t="s">
        <v>363</v>
      </c>
      <c r="M77" s="5">
        <v>100</v>
      </c>
      <c r="N77" s="89"/>
      <c r="O77" s="120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24" customHeight="1">
      <c r="A78" s="127"/>
      <c r="B78" s="120"/>
      <c r="C78" s="89"/>
      <c r="D78" s="120"/>
      <c r="E78" s="43" t="s">
        <v>364</v>
      </c>
      <c r="F78" s="5">
        <v>50</v>
      </c>
      <c r="G78" s="89"/>
      <c r="H78" s="120"/>
      <c r="I78" s="120"/>
      <c r="J78" s="89"/>
      <c r="K78" s="120"/>
      <c r="L78" s="43" t="s">
        <v>364</v>
      </c>
      <c r="M78" s="5">
        <v>50</v>
      </c>
      <c r="N78" s="89"/>
      <c r="O78" s="120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24" customHeight="1">
      <c r="A79" s="127"/>
      <c r="B79" s="120"/>
      <c r="C79" s="89"/>
      <c r="D79" s="120"/>
      <c r="E79" s="43" t="s">
        <v>365</v>
      </c>
      <c r="F79" s="5">
        <v>0</v>
      </c>
      <c r="G79" s="89"/>
      <c r="H79" s="120"/>
      <c r="I79" s="120"/>
      <c r="J79" s="89"/>
      <c r="K79" s="120"/>
      <c r="L79" s="43" t="s">
        <v>365</v>
      </c>
      <c r="M79" s="5">
        <v>0</v>
      </c>
      <c r="N79" s="89"/>
      <c r="O79" s="120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87" customHeight="1">
      <c r="A80" s="127" t="s">
        <v>176</v>
      </c>
      <c r="B80" s="120" t="s">
        <v>81</v>
      </c>
      <c r="C80" s="89" t="s">
        <v>362</v>
      </c>
      <c r="D80" s="120" t="s">
        <v>86</v>
      </c>
      <c r="E80" s="12" t="s">
        <v>366</v>
      </c>
      <c r="F80" s="5"/>
      <c r="G80" s="89" t="s">
        <v>65</v>
      </c>
      <c r="H80" s="120" t="s">
        <v>81</v>
      </c>
      <c r="I80" s="120" t="s">
        <v>81</v>
      </c>
      <c r="J80" s="89" t="s">
        <v>104</v>
      </c>
      <c r="K80" s="120" t="s">
        <v>88</v>
      </c>
      <c r="L80" s="12" t="s">
        <v>366</v>
      </c>
      <c r="M80" s="5"/>
      <c r="N80" s="89" t="s">
        <v>65</v>
      </c>
      <c r="O80" s="121" t="s">
        <v>81</v>
      </c>
      <c r="P80" s="55">
        <v>50</v>
      </c>
      <c r="Q80" s="55">
        <v>100</v>
      </c>
      <c r="R80" s="55">
        <v>50</v>
      </c>
      <c r="S80" s="55">
        <v>50</v>
      </c>
      <c r="T80" s="55">
        <v>30</v>
      </c>
      <c r="U80" s="55">
        <v>100</v>
      </c>
      <c r="V80" s="55">
        <v>30</v>
      </c>
      <c r="W80" s="55">
        <v>100</v>
      </c>
      <c r="X80" s="55">
        <v>30</v>
      </c>
      <c r="Y80" s="55">
        <v>100</v>
      </c>
      <c r="Z80" s="40" t="s">
        <v>124</v>
      </c>
    </row>
    <row r="81" spans="1:26" ht="21.75" customHeight="1">
      <c r="A81" s="127"/>
      <c r="B81" s="120"/>
      <c r="C81" s="89"/>
      <c r="D81" s="120"/>
      <c r="E81" s="12" t="s">
        <v>367</v>
      </c>
      <c r="F81" s="5">
        <v>100</v>
      </c>
      <c r="G81" s="89"/>
      <c r="H81" s="120"/>
      <c r="I81" s="120"/>
      <c r="J81" s="89"/>
      <c r="K81" s="120"/>
      <c r="L81" s="12" t="s">
        <v>367</v>
      </c>
      <c r="M81" s="5">
        <v>100</v>
      </c>
      <c r="N81" s="89"/>
      <c r="O81" s="122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21.75" customHeight="1">
      <c r="A82" s="127"/>
      <c r="B82" s="120"/>
      <c r="C82" s="89"/>
      <c r="D82" s="120"/>
      <c r="E82" s="12" t="s">
        <v>368</v>
      </c>
      <c r="F82" s="5">
        <v>50</v>
      </c>
      <c r="G82" s="89"/>
      <c r="H82" s="120"/>
      <c r="I82" s="120"/>
      <c r="J82" s="89"/>
      <c r="K82" s="120"/>
      <c r="L82" s="12" t="s">
        <v>368</v>
      </c>
      <c r="M82" s="5">
        <v>50</v>
      </c>
      <c r="N82" s="89"/>
      <c r="O82" s="122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21.75" customHeight="1">
      <c r="A83" s="127"/>
      <c r="B83" s="120"/>
      <c r="C83" s="89"/>
      <c r="D83" s="120"/>
      <c r="E83" s="12" t="s">
        <v>369</v>
      </c>
      <c r="F83" s="5">
        <v>30</v>
      </c>
      <c r="G83" s="89"/>
      <c r="H83" s="120"/>
      <c r="I83" s="120"/>
      <c r="J83" s="89"/>
      <c r="K83" s="120"/>
      <c r="L83" s="12" t="s">
        <v>369</v>
      </c>
      <c r="M83" s="5">
        <v>30</v>
      </c>
      <c r="N83" s="89"/>
      <c r="O83" s="122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54" customHeight="1">
      <c r="A84" s="127"/>
      <c r="B84" s="120"/>
      <c r="C84" s="89"/>
      <c r="D84" s="120"/>
      <c r="E84" s="12" t="s">
        <v>370</v>
      </c>
      <c r="F84" s="5">
        <v>0</v>
      </c>
      <c r="G84" s="89"/>
      <c r="H84" s="120"/>
      <c r="I84" s="120"/>
      <c r="J84" s="89"/>
      <c r="K84" s="120"/>
      <c r="L84" s="12" t="s">
        <v>370</v>
      </c>
      <c r="M84" s="5">
        <v>0</v>
      </c>
      <c r="N84" s="89"/>
      <c r="O84" s="123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59.5" customHeight="1">
      <c r="A85" s="9" t="s">
        <v>177</v>
      </c>
      <c r="B85" s="12" t="s">
        <v>17</v>
      </c>
      <c r="C85" s="5" t="s">
        <v>104</v>
      </c>
      <c r="D85" s="12" t="s">
        <v>40</v>
      </c>
      <c r="E85" s="13" t="s">
        <v>371</v>
      </c>
      <c r="F85" s="5" t="s">
        <v>141</v>
      </c>
      <c r="G85" s="5" t="s">
        <v>68</v>
      </c>
      <c r="H85" s="12" t="s">
        <v>26</v>
      </c>
      <c r="I85" s="12" t="s">
        <v>192</v>
      </c>
      <c r="J85" s="5" t="s">
        <v>105</v>
      </c>
      <c r="K85" s="12" t="s">
        <v>40</v>
      </c>
      <c r="L85" s="13" t="s">
        <v>372</v>
      </c>
      <c r="M85" s="5" t="s">
        <v>141</v>
      </c>
      <c r="N85" s="5" t="s">
        <v>39</v>
      </c>
      <c r="O85" s="12" t="s">
        <v>193</v>
      </c>
      <c r="P85" s="31">
        <f>100-(100*(10/397))</f>
        <v>97.48110831234257</v>
      </c>
      <c r="Q85" s="31">
        <f>100-(100*(0/395))</f>
        <v>100</v>
      </c>
      <c r="R85" s="31">
        <f>100-(100*(39/397))</f>
        <v>90.17632241813602</v>
      </c>
      <c r="S85" s="31">
        <f>100-(100*(42/397))</f>
        <v>89.4206549118388</v>
      </c>
      <c r="T85" s="31">
        <f>100-(100*(30/397))</f>
        <v>92.44332493702771</v>
      </c>
      <c r="U85" s="31">
        <f>100-(100*(17/397))</f>
        <v>95.71788413098237</v>
      </c>
      <c r="V85" s="31">
        <f>100-(100*(91/397))</f>
        <v>77.07808564231738</v>
      </c>
      <c r="W85" s="31">
        <f>100-(100*(27/397))</f>
        <v>93.19899244332494</v>
      </c>
      <c r="X85" s="31">
        <f>100-(100*(82/397))</f>
        <v>79.34508816120908</v>
      </c>
      <c r="Y85" s="31">
        <f>100-(100*(59/397))</f>
        <v>85.13853904282117</v>
      </c>
      <c r="Z85" s="31">
        <f>100-(100*(29/540))</f>
        <v>94.62962962962963</v>
      </c>
    </row>
    <row r="86" spans="1:26" ht="162.75" customHeight="1">
      <c r="A86" s="9" t="s">
        <v>178</v>
      </c>
      <c r="B86" s="12" t="s">
        <v>38</v>
      </c>
      <c r="C86" s="5" t="s">
        <v>105</v>
      </c>
      <c r="D86" s="12" t="s">
        <v>78</v>
      </c>
      <c r="E86" s="12" t="s">
        <v>373</v>
      </c>
      <c r="F86" s="5" t="s">
        <v>141</v>
      </c>
      <c r="G86" s="5" t="s">
        <v>68</v>
      </c>
      <c r="H86" s="12" t="s">
        <v>37</v>
      </c>
      <c r="I86" s="12" t="s">
        <v>244</v>
      </c>
      <c r="J86" s="5" t="s">
        <v>230</v>
      </c>
      <c r="K86" s="12" t="s">
        <v>196</v>
      </c>
      <c r="L86" s="12" t="s">
        <v>374</v>
      </c>
      <c r="M86" s="5" t="s">
        <v>141</v>
      </c>
      <c r="N86" s="5" t="s">
        <v>65</v>
      </c>
      <c r="O86" s="12" t="s">
        <v>37</v>
      </c>
      <c r="P86" s="11" t="s">
        <v>124</v>
      </c>
      <c r="Q86" s="11" t="s">
        <v>124</v>
      </c>
      <c r="R86" s="11" t="s">
        <v>124</v>
      </c>
      <c r="S86" s="11" t="s">
        <v>124</v>
      </c>
      <c r="T86" s="11" t="s">
        <v>124</v>
      </c>
      <c r="U86" s="11" t="s">
        <v>124</v>
      </c>
      <c r="V86" s="11" t="s">
        <v>124</v>
      </c>
      <c r="W86" s="11" t="s">
        <v>124</v>
      </c>
      <c r="X86" s="11">
        <f>100*(1582.3/1582.3)</f>
        <v>100</v>
      </c>
      <c r="Y86" s="72" t="s">
        <v>124</v>
      </c>
      <c r="Z86" s="31">
        <f>100*(4957.5/5317.4)</f>
        <v>93.23165456802197</v>
      </c>
    </row>
    <row r="87" spans="1:26" ht="27.75" customHeight="1">
      <c r="A87" s="10" t="s">
        <v>150</v>
      </c>
      <c r="B87" s="11"/>
      <c r="C87" s="16"/>
      <c r="D87" s="16"/>
      <c r="E87" s="16"/>
      <c r="F87" s="16"/>
      <c r="G87" s="16"/>
      <c r="H87" s="16"/>
      <c r="I87" s="89" t="s">
        <v>276</v>
      </c>
      <c r="J87" s="89"/>
      <c r="K87" s="89"/>
      <c r="L87" s="89"/>
      <c r="M87" s="89"/>
      <c r="N87" s="89"/>
      <c r="O87" s="89"/>
      <c r="P87" s="37">
        <f>P88</f>
        <v>100</v>
      </c>
      <c r="Q87" s="37">
        <f aca="true" t="shared" si="0" ref="Q87:Y87">Q88</f>
        <v>100</v>
      </c>
      <c r="R87" s="37">
        <f t="shared" si="0"/>
        <v>100</v>
      </c>
      <c r="S87" s="37">
        <f t="shared" si="0"/>
        <v>100</v>
      </c>
      <c r="T87" s="37">
        <f t="shared" si="0"/>
        <v>100</v>
      </c>
      <c r="U87" s="37">
        <f t="shared" si="0"/>
        <v>100</v>
      </c>
      <c r="V87" s="37">
        <f t="shared" si="0"/>
        <v>100</v>
      </c>
      <c r="W87" s="37">
        <f t="shared" si="0"/>
        <v>100</v>
      </c>
      <c r="X87" s="37">
        <f t="shared" si="0"/>
        <v>100</v>
      </c>
      <c r="Y87" s="37">
        <f t="shared" si="0"/>
        <v>100</v>
      </c>
      <c r="Z87" s="37">
        <f>Z88</f>
        <v>0</v>
      </c>
    </row>
    <row r="88" spans="1:26" ht="66.75" customHeight="1">
      <c r="A88" s="128" t="s">
        <v>151</v>
      </c>
      <c r="B88" s="120" t="s">
        <v>114</v>
      </c>
      <c r="C88" s="89" t="s">
        <v>230</v>
      </c>
      <c r="D88" s="120" t="s">
        <v>161</v>
      </c>
      <c r="E88" s="12" t="s">
        <v>114</v>
      </c>
      <c r="F88" s="5">
        <v>100</v>
      </c>
      <c r="G88" s="89" t="s">
        <v>65</v>
      </c>
      <c r="H88" s="120" t="s">
        <v>116</v>
      </c>
      <c r="I88" s="120" t="s">
        <v>217</v>
      </c>
      <c r="J88" s="89" t="s">
        <v>231</v>
      </c>
      <c r="K88" s="120" t="s">
        <v>161</v>
      </c>
      <c r="L88" s="12" t="s">
        <v>218</v>
      </c>
      <c r="M88" s="5">
        <v>100</v>
      </c>
      <c r="N88" s="104" t="s">
        <v>65</v>
      </c>
      <c r="O88" s="121" t="s">
        <v>220</v>
      </c>
      <c r="P88" s="90">
        <v>100</v>
      </c>
      <c r="Q88" s="90">
        <v>100</v>
      </c>
      <c r="R88" s="90">
        <v>100</v>
      </c>
      <c r="S88" s="90">
        <v>100</v>
      </c>
      <c r="T88" s="90">
        <v>100</v>
      </c>
      <c r="U88" s="90">
        <v>100</v>
      </c>
      <c r="V88" s="90">
        <v>100</v>
      </c>
      <c r="W88" s="90">
        <v>100</v>
      </c>
      <c r="X88" s="90">
        <v>100</v>
      </c>
      <c r="Y88" s="90">
        <v>100</v>
      </c>
      <c r="Z88" s="90">
        <v>0</v>
      </c>
    </row>
    <row r="89" spans="1:26" ht="66.75" customHeight="1">
      <c r="A89" s="128"/>
      <c r="B89" s="120"/>
      <c r="C89" s="89"/>
      <c r="D89" s="120"/>
      <c r="E89" s="12" t="s">
        <v>115</v>
      </c>
      <c r="F89" s="5">
        <v>0</v>
      </c>
      <c r="G89" s="89"/>
      <c r="H89" s="120"/>
      <c r="I89" s="120"/>
      <c r="J89" s="89"/>
      <c r="K89" s="120"/>
      <c r="L89" s="12" t="s">
        <v>219</v>
      </c>
      <c r="M89" s="5">
        <v>0</v>
      </c>
      <c r="N89" s="105"/>
      <c r="O89" s="123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7" ht="27" customHeight="1">
      <c r="A90" s="10" t="s">
        <v>117</v>
      </c>
      <c r="B90" s="134" t="s">
        <v>171</v>
      </c>
      <c r="C90" s="134"/>
      <c r="D90" s="134"/>
      <c r="E90" s="134"/>
      <c r="F90" s="134"/>
      <c r="G90" s="134"/>
      <c r="H90" s="134"/>
      <c r="I90" s="89" t="s">
        <v>171</v>
      </c>
      <c r="J90" s="89"/>
      <c r="K90" s="89"/>
      <c r="L90" s="89"/>
      <c r="M90" s="89"/>
      <c r="N90" s="89"/>
      <c r="O90" s="89"/>
      <c r="P90" s="24">
        <f>(P95)/1</f>
        <v>100</v>
      </c>
      <c r="Q90" s="37">
        <f>(Q95)/1</f>
        <v>100</v>
      </c>
      <c r="R90" s="24">
        <f>R95</f>
        <v>100</v>
      </c>
      <c r="S90" s="24">
        <f>(S91+S95)/2</f>
        <v>90</v>
      </c>
      <c r="T90" s="24">
        <f>T95</f>
        <v>100</v>
      </c>
      <c r="U90" s="24">
        <f>(U91+U95)/2</f>
        <v>100</v>
      </c>
      <c r="V90" s="24">
        <f>(V95)/1</f>
        <v>100</v>
      </c>
      <c r="W90" s="73">
        <f>(W91+W95)/2</f>
        <v>100</v>
      </c>
      <c r="X90" s="24">
        <f>(X91+X95)/2</f>
        <v>100</v>
      </c>
      <c r="Y90" s="24">
        <f>(Y91+Y93+Y95)/3</f>
        <v>93.33333333333333</v>
      </c>
      <c r="Z90" s="24" t="e">
        <f>(Z91+Z95)/2</f>
        <v>#VALUE!</v>
      </c>
      <c r="AA90" s="19">
        <f>(P90+Q90+R90+S90+V90+W90+T90+U90+X90+Y90)/10</f>
        <v>98.33333333333334</v>
      </c>
    </row>
    <row r="91" spans="1:26" ht="216" customHeight="1">
      <c r="A91" s="127" t="s">
        <v>152</v>
      </c>
      <c r="B91" s="120" t="s">
        <v>82</v>
      </c>
      <c r="C91" s="89" t="s">
        <v>231</v>
      </c>
      <c r="D91" s="120" t="s">
        <v>33</v>
      </c>
      <c r="E91" s="12" t="s">
        <v>375</v>
      </c>
      <c r="F91" s="5" t="s">
        <v>376</v>
      </c>
      <c r="G91" s="89" t="s">
        <v>65</v>
      </c>
      <c r="H91" s="120" t="s">
        <v>122</v>
      </c>
      <c r="I91" s="120" t="s">
        <v>263</v>
      </c>
      <c r="J91" s="89" t="s">
        <v>18</v>
      </c>
      <c r="K91" s="120" t="s">
        <v>245</v>
      </c>
      <c r="L91" s="12" t="s">
        <v>377</v>
      </c>
      <c r="M91" s="5" t="s">
        <v>376</v>
      </c>
      <c r="N91" s="89" t="s">
        <v>65</v>
      </c>
      <c r="O91" s="120" t="s">
        <v>264</v>
      </c>
      <c r="P91" s="86" t="s">
        <v>124</v>
      </c>
      <c r="Q91" s="86" t="s">
        <v>124</v>
      </c>
      <c r="R91" s="86" t="s">
        <v>124</v>
      </c>
      <c r="S91" s="90">
        <f>100-20</f>
        <v>80</v>
      </c>
      <c r="T91" s="86" t="s">
        <v>124</v>
      </c>
      <c r="U91" s="86">
        <f>100-0</f>
        <v>100</v>
      </c>
      <c r="V91" s="74" t="s">
        <v>124</v>
      </c>
      <c r="W91" s="115">
        <v>100</v>
      </c>
      <c r="X91" s="90">
        <v>100</v>
      </c>
      <c r="Y91" s="90">
        <f>100-20</f>
        <v>80</v>
      </c>
      <c r="Z91" s="90">
        <v>100</v>
      </c>
    </row>
    <row r="92" spans="1:26" ht="66" customHeight="1">
      <c r="A92" s="127"/>
      <c r="B92" s="120"/>
      <c r="C92" s="89"/>
      <c r="D92" s="120"/>
      <c r="E92" s="12" t="s">
        <v>121</v>
      </c>
      <c r="F92" s="5" t="s">
        <v>124</v>
      </c>
      <c r="G92" s="89"/>
      <c r="H92" s="120"/>
      <c r="I92" s="120"/>
      <c r="J92" s="89"/>
      <c r="K92" s="120"/>
      <c r="L92" s="12" t="s">
        <v>262</v>
      </c>
      <c r="M92" s="5" t="s">
        <v>124</v>
      </c>
      <c r="N92" s="89"/>
      <c r="O92" s="120"/>
      <c r="P92" s="88"/>
      <c r="Q92" s="88"/>
      <c r="R92" s="88"/>
      <c r="S92" s="92"/>
      <c r="T92" s="88"/>
      <c r="U92" s="88"/>
      <c r="V92" s="75"/>
      <c r="W92" s="116"/>
      <c r="X92" s="92"/>
      <c r="Y92" s="92"/>
      <c r="Z92" s="92"/>
    </row>
    <row r="93" spans="1:27" ht="188.25" customHeight="1">
      <c r="A93" s="127" t="s">
        <v>153</v>
      </c>
      <c r="B93" s="120" t="s">
        <v>42</v>
      </c>
      <c r="C93" s="89" t="s">
        <v>18</v>
      </c>
      <c r="D93" s="120" t="s">
        <v>34</v>
      </c>
      <c r="E93" s="12" t="s">
        <v>19</v>
      </c>
      <c r="F93" s="5" t="s">
        <v>141</v>
      </c>
      <c r="G93" s="89" t="s">
        <v>65</v>
      </c>
      <c r="H93" s="120" t="s">
        <v>43</v>
      </c>
      <c r="I93" s="120" t="s">
        <v>246</v>
      </c>
      <c r="J93" s="89" t="s">
        <v>232</v>
      </c>
      <c r="K93" s="120" t="s">
        <v>247</v>
      </c>
      <c r="L93" s="12" t="s">
        <v>194</v>
      </c>
      <c r="M93" s="5" t="s">
        <v>141</v>
      </c>
      <c r="N93" s="89" t="s">
        <v>65</v>
      </c>
      <c r="O93" s="120" t="s">
        <v>195</v>
      </c>
      <c r="P93" s="86" t="s">
        <v>124</v>
      </c>
      <c r="Q93" s="86" t="s">
        <v>124</v>
      </c>
      <c r="R93" s="104" t="s">
        <v>124</v>
      </c>
      <c r="S93" s="86" t="s">
        <v>124</v>
      </c>
      <c r="T93" s="86" t="s">
        <v>124</v>
      </c>
      <c r="U93" s="112" t="s">
        <v>124</v>
      </c>
      <c r="V93" s="86" t="s">
        <v>124</v>
      </c>
      <c r="W93" s="102" t="s">
        <v>124</v>
      </c>
      <c r="X93" s="74" t="s">
        <v>124</v>
      </c>
      <c r="Y93" s="112">
        <f>100*(2278.77/2278.77)</f>
        <v>100</v>
      </c>
      <c r="Z93" s="112" t="s">
        <v>124</v>
      </c>
      <c r="AA93" s="38"/>
    </row>
    <row r="94" spans="1:26" ht="80.25" customHeight="1">
      <c r="A94" s="127"/>
      <c r="B94" s="120"/>
      <c r="C94" s="89"/>
      <c r="D94" s="120"/>
      <c r="E94" s="12" t="s">
        <v>121</v>
      </c>
      <c r="F94" s="5" t="s">
        <v>124</v>
      </c>
      <c r="G94" s="89"/>
      <c r="H94" s="120"/>
      <c r="I94" s="120"/>
      <c r="J94" s="89"/>
      <c r="K94" s="120"/>
      <c r="L94" s="12" t="s">
        <v>204</v>
      </c>
      <c r="M94" s="5" t="s">
        <v>124</v>
      </c>
      <c r="N94" s="89"/>
      <c r="O94" s="120"/>
      <c r="P94" s="88"/>
      <c r="Q94" s="88"/>
      <c r="R94" s="105"/>
      <c r="S94" s="88"/>
      <c r="T94" s="88"/>
      <c r="U94" s="114"/>
      <c r="V94" s="88"/>
      <c r="W94" s="103"/>
      <c r="X94" s="76"/>
      <c r="Y94" s="114"/>
      <c r="Z94" s="114"/>
    </row>
    <row r="95" spans="1:27" ht="75" customHeight="1">
      <c r="A95" s="136" t="s">
        <v>154</v>
      </c>
      <c r="B95" s="121" t="s">
        <v>61</v>
      </c>
      <c r="C95" s="104" t="s">
        <v>232</v>
      </c>
      <c r="D95" s="121" t="s">
        <v>89</v>
      </c>
      <c r="E95" s="12" t="s">
        <v>60</v>
      </c>
      <c r="F95" s="5">
        <v>100</v>
      </c>
      <c r="G95" s="104" t="s">
        <v>65</v>
      </c>
      <c r="H95" s="121" t="s">
        <v>106</v>
      </c>
      <c r="I95" s="121" t="s">
        <v>61</v>
      </c>
      <c r="J95" s="104" t="s">
        <v>378</v>
      </c>
      <c r="K95" s="121" t="s">
        <v>89</v>
      </c>
      <c r="L95" s="12" t="s">
        <v>60</v>
      </c>
      <c r="M95" s="5">
        <v>100</v>
      </c>
      <c r="N95" s="5" t="s">
        <v>65</v>
      </c>
      <c r="O95" s="12" t="s">
        <v>106</v>
      </c>
      <c r="P95" s="55">
        <v>100</v>
      </c>
      <c r="Q95" s="55">
        <v>100</v>
      </c>
      <c r="R95" s="55">
        <v>100</v>
      </c>
      <c r="S95" s="55">
        <v>100</v>
      </c>
      <c r="T95" s="55">
        <v>100</v>
      </c>
      <c r="U95" s="55">
        <v>100</v>
      </c>
      <c r="V95" s="55">
        <v>100</v>
      </c>
      <c r="W95" s="55">
        <v>100</v>
      </c>
      <c r="X95" s="55">
        <v>100</v>
      </c>
      <c r="Y95" s="55">
        <v>100</v>
      </c>
      <c r="Z95" s="86" t="s">
        <v>124</v>
      </c>
      <c r="AA95" s="19" t="s">
        <v>404</v>
      </c>
    </row>
    <row r="96" spans="1:26" ht="75" customHeight="1">
      <c r="A96" s="137"/>
      <c r="B96" s="123"/>
      <c r="C96" s="105"/>
      <c r="D96" s="123"/>
      <c r="E96" s="12" t="s">
        <v>61</v>
      </c>
      <c r="F96" s="5">
        <v>0</v>
      </c>
      <c r="G96" s="105"/>
      <c r="H96" s="123"/>
      <c r="I96" s="123"/>
      <c r="J96" s="105"/>
      <c r="K96" s="123"/>
      <c r="L96" s="12" t="s">
        <v>61</v>
      </c>
      <c r="M96" s="5">
        <v>0</v>
      </c>
      <c r="N96" s="5"/>
      <c r="O96" s="12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88"/>
    </row>
    <row r="97" spans="1:26" ht="59.25" customHeight="1">
      <c r="A97" s="89" t="s">
        <v>155</v>
      </c>
      <c r="B97" s="120" t="s">
        <v>8</v>
      </c>
      <c r="C97" s="89" t="s">
        <v>378</v>
      </c>
      <c r="D97" s="120" t="s">
        <v>35</v>
      </c>
      <c r="E97" s="12" t="s">
        <v>9</v>
      </c>
      <c r="F97" s="5">
        <v>100</v>
      </c>
      <c r="G97" s="89" t="s">
        <v>65</v>
      </c>
      <c r="H97" s="120" t="s">
        <v>14</v>
      </c>
      <c r="I97" s="120" t="s">
        <v>8</v>
      </c>
      <c r="J97" s="89" t="s">
        <v>379</v>
      </c>
      <c r="K97" s="120" t="s">
        <v>248</v>
      </c>
      <c r="L97" s="12" t="s">
        <v>9</v>
      </c>
      <c r="M97" s="5">
        <v>100</v>
      </c>
      <c r="N97" s="89" t="s">
        <v>65</v>
      </c>
      <c r="O97" s="120" t="s">
        <v>14</v>
      </c>
      <c r="P97" s="86" t="s">
        <v>124</v>
      </c>
      <c r="Q97" s="86" t="s">
        <v>124</v>
      </c>
      <c r="R97" s="86" t="s">
        <v>124</v>
      </c>
      <c r="S97" s="86" t="s">
        <v>124</v>
      </c>
      <c r="T97" s="86" t="s">
        <v>124</v>
      </c>
      <c r="U97" s="86" t="s">
        <v>124</v>
      </c>
      <c r="V97" s="86" t="s">
        <v>124</v>
      </c>
      <c r="W97" s="86" t="s">
        <v>124</v>
      </c>
      <c r="X97" s="86" t="s">
        <v>124</v>
      </c>
      <c r="Y97" s="86" t="s">
        <v>124</v>
      </c>
      <c r="Z97" s="86" t="s">
        <v>124</v>
      </c>
    </row>
    <row r="98" spans="1:26" ht="59.25" customHeight="1">
      <c r="A98" s="89"/>
      <c r="B98" s="120"/>
      <c r="C98" s="89"/>
      <c r="D98" s="120"/>
      <c r="E98" s="12" t="s">
        <v>8</v>
      </c>
      <c r="F98" s="5">
        <v>0</v>
      </c>
      <c r="G98" s="89"/>
      <c r="H98" s="120"/>
      <c r="I98" s="120"/>
      <c r="J98" s="89"/>
      <c r="K98" s="120"/>
      <c r="L98" s="12" t="s">
        <v>8</v>
      </c>
      <c r="M98" s="5">
        <v>0</v>
      </c>
      <c r="N98" s="89"/>
      <c r="O98" s="120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59.25" customHeight="1">
      <c r="A99" s="89"/>
      <c r="B99" s="120"/>
      <c r="C99" s="89"/>
      <c r="D99" s="120"/>
      <c r="E99" s="12" t="s">
        <v>7</v>
      </c>
      <c r="F99" s="5" t="s">
        <v>124</v>
      </c>
      <c r="G99" s="89"/>
      <c r="H99" s="120"/>
      <c r="I99" s="120"/>
      <c r="J99" s="89"/>
      <c r="K99" s="120"/>
      <c r="L99" s="12" t="s">
        <v>7</v>
      </c>
      <c r="M99" s="5" t="s">
        <v>124</v>
      </c>
      <c r="N99" s="89"/>
      <c r="O99" s="120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7" ht="27.75" customHeight="1">
      <c r="A100" s="10" t="s">
        <v>120</v>
      </c>
      <c r="B100" s="134" t="s">
        <v>110</v>
      </c>
      <c r="C100" s="134"/>
      <c r="D100" s="138"/>
      <c r="E100" s="138"/>
      <c r="F100" s="138"/>
      <c r="G100" s="138"/>
      <c r="H100" s="138"/>
      <c r="I100" s="138" t="s">
        <v>110</v>
      </c>
      <c r="J100" s="138"/>
      <c r="K100" s="138"/>
      <c r="L100" s="138"/>
      <c r="M100" s="138"/>
      <c r="N100" s="138"/>
      <c r="O100" s="138"/>
      <c r="P100" s="37">
        <f>(P101)/1</f>
        <v>100</v>
      </c>
      <c r="Q100" s="37">
        <f>(Q101)/1</f>
        <v>100</v>
      </c>
      <c r="R100" s="37">
        <f>(R101)/1</f>
        <v>100</v>
      </c>
      <c r="S100" s="24">
        <f>(S101+S103)/2</f>
        <v>50</v>
      </c>
      <c r="T100" s="37">
        <f>(T101)/1</f>
        <v>100</v>
      </c>
      <c r="U100" s="37">
        <f>(U101)/1</f>
        <v>100</v>
      </c>
      <c r="V100" s="24">
        <f>(V101+V103)/2</f>
        <v>50</v>
      </c>
      <c r="W100" s="37">
        <f>(W101)/1</f>
        <v>100</v>
      </c>
      <c r="X100" s="37">
        <f>(X101+X103)/2</f>
        <v>50</v>
      </c>
      <c r="Y100" s="37">
        <f>(Y101)/1</f>
        <v>100</v>
      </c>
      <c r="Z100" s="37">
        <f>Z101</f>
        <v>100</v>
      </c>
      <c r="AA100" s="19">
        <f>(P100+Q100+W100+V100+R100+S100+T100+U100+X100+Y100)/10</f>
        <v>85</v>
      </c>
    </row>
    <row r="101" spans="1:26" ht="132" customHeight="1">
      <c r="A101" s="128" t="s">
        <v>156</v>
      </c>
      <c r="B101" s="139" t="s">
        <v>181</v>
      </c>
      <c r="C101" s="140" t="s">
        <v>379</v>
      </c>
      <c r="D101" s="120" t="s">
        <v>55</v>
      </c>
      <c r="E101" s="12" t="s">
        <v>1</v>
      </c>
      <c r="F101" s="5">
        <v>100</v>
      </c>
      <c r="G101" s="89" t="s">
        <v>65</v>
      </c>
      <c r="H101" s="120" t="s">
        <v>2</v>
      </c>
      <c r="I101" s="139" t="s">
        <v>249</v>
      </c>
      <c r="J101" s="140" t="s">
        <v>380</v>
      </c>
      <c r="K101" s="120" t="s">
        <v>414</v>
      </c>
      <c r="L101" s="12" t="s">
        <v>250</v>
      </c>
      <c r="M101" s="5">
        <v>100</v>
      </c>
      <c r="N101" s="89" t="s">
        <v>65</v>
      </c>
      <c r="O101" s="120" t="s">
        <v>252</v>
      </c>
      <c r="P101" s="98">
        <v>100</v>
      </c>
      <c r="Q101" s="98">
        <v>100</v>
      </c>
      <c r="R101" s="98">
        <v>100</v>
      </c>
      <c r="S101" s="98">
        <v>0</v>
      </c>
      <c r="T101" s="98">
        <v>100</v>
      </c>
      <c r="U101" s="98">
        <v>100</v>
      </c>
      <c r="V101" s="98">
        <v>0</v>
      </c>
      <c r="W101" s="98">
        <v>100</v>
      </c>
      <c r="X101" s="98">
        <v>0</v>
      </c>
      <c r="Y101" s="98">
        <v>100</v>
      </c>
      <c r="Z101" s="90">
        <v>100</v>
      </c>
    </row>
    <row r="102" spans="1:26" ht="118.5" customHeight="1">
      <c r="A102" s="128"/>
      <c r="B102" s="139"/>
      <c r="C102" s="140"/>
      <c r="D102" s="120"/>
      <c r="E102" s="12" t="s">
        <v>182</v>
      </c>
      <c r="F102" s="5">
        <v>0</v>
      </c>
      <c r="G102" s="89"/>
      <c r="H102" s="120"/>
      <c r="I102" s="139"/>
      <c r="J102" s="140"/>
      <c r="K102" s="120"/>
      <c r="L102" s="12" t="s">
        <v>251</v>
      </c>
      <c r="M102" s="5">
        <v>0</v>
      </c>
      <c r="N102" s="89"/>
      <c r="O102" s="120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2"/>
    </row>
    <row r="103" spans="1:26" ht="115.5" customHeight="1">
      <c r="A103" s="128" t="s">
        <v>157</v>
      </c>
      <c r="B103" s="120" t="s">
        <v>15</v>
      </c>
      <c r="C103" s="89" t="s">
        <v>380</v>
      </c>
      <c r="D103" s="120" t="s">
        <v>55</v>
      </c>
      <c r="E103" s="12" t="s">
        <v>381</v>
      </c>
      <c r="F103" s="5" t="s">
        <v>141</v>
      </c>
      <c r="G103" s="89" t="s">
        <v>65</v>
      </c>
      <c r="H103" s="120" t="s">
        <v>16</v>
      </c>
      <c r="I103" s="120" t="s">
        <v>15</v>
      </c>
      <c r="J103" s="89" t="s">
        <v>382</v>
      </c>
      <c r="K103" s="120" t="s">
        <v>206</v>
      </c>
      <c r="L103" s="12" t="s">
        <v>383</v>
      </c>
      <c r="M103" s="5" t="s">
        <v>141</v>
      </c>
      <c r="N103" s="89" t="s">
        <v>65</v>
      </c>
      <c r="O103" s="120" t="s">
        <v>16</v>
      </c>
      <c r="P103" s="77" t="s">
        <v>124</v>
      </c>
      <c r="Q103" s="77" t="s">
        <v>124</v>
      </c>
      <c r="R103" s="78" t="s">
        <v>124</v>
      </c>
      <c r="S103" s="117">
        <f>100*(3/3)</f>
        <v>100</v>
      </c>
      <c r="T103" s="104" t="s">
        <v>124</v>
      </c>
      <c r="U103" s="79" t="s">
        <v>124</v>
      </c>
      <c r="V103" s="100">
        <f>100*(3/3)</f>
        <v>100</v>
      </c>
      <c r="W103" s="104" t="s">
        <v>124</v>
      </c>
      <c r="X103" s="100">
        <f>100*(3/3)</f>
        <v>100</v>
      </c>
      <c r="Y103" s="104" t="s">
        <v>124</v>
      </c>
      <c r="Z103" s="80" t="s">
        <v>124</v>
      </c>
    </row>
    <row r="104" spans="1:26" ht="96.75" customHeight="1">
      <c r="A104" s="128"/>
      <c r="B104" s="120"/>
      <c r="C104" s="89"/>
      <c r="D104" s="120"/>
      <c r="E104" s="12" t="s">
        <v>175</v>
      </c>
      <c r="F104" s="5" t="s">
        <v>124</v>
      </c>
      <c r="G104" s="89"/>
      <c r="H104" s="120"/>
      <c r="I104" s="120"/>
      <c r="J104" s="89"/>
      <c r="K104" s="120"/>
      <c r="L104" s="12" t="s">
        <v>175</v>
      </c>
      <c r="M104" s="5" t="s">
        <v>124</v>
      </c>
      <c r="N104" s="89"/>
      <c r="O104" s="120"/>
      <c r="P104" s="42"/>
      <c r="Q104" s="42"/>
      <c r="R104" s="42"/>
      <c r="S104" s="118"/>
      <c r="T104" s="105"/>
      <c r="U104" s="39"/>
      <c r="V104" s="101"/>
      <c r="W104" s="105"/>
      <c r="X104" s="101"/>
      <c r="Y104" s="105"/>
      <c r="Z104" s="28"/>
    </row>
    <row r="105" spans="1:27" ht="22.5" customHeight="1">
      <c r="A105" s="44" t="s">
        <v>123</v>
      </c>
      <c r="B105" s="52"/>
      <c r="C105" s="48"/>
      <c r="D105" s="52"/>
      <c r="E105" s="52"/>
      <c r="F105" s="48"/>
      <c r="G105" s="48"/>
      <c r="H105" s="52"/>
      <c r="I105" s="59" t="s">
        <v>197</v>
      </c>
      <c r="J105" s="60"/>
      <c r="K105" s="60"/>
      <c r="L105" s="60"/>
      <c r="M105" s="60"/>
      <c r="N105" s="60"/>
      <c r="O105" s="61"/>
      <c r="P105" s="37">
        <f>P106</f>
        <v>100</v>
      </c>
      <c r="Q105" s="37">
        <f aca="true" t="shared" si="1" ref="Q105:Y105">Q106</f>
        <v>100</v>
      </c>
      <c r="R105" s="37">
        <f t="shared" si="1"/>
        <v>100</v>
      </c>
      <c r="S105" s="37">
        <f t="shared" si="1"/>
        <v>100</v>
      </c>
      <c r="T105" s="37">
        <f t="shared" si="1"/>
        <v>0</v>
      </c>
      <c r="U105" s="37">
        <f t="shared" si="1"/>
        <v>0</v>
      </c>
      <c r="V105" s="37">
        <f t="shared" si="1"/>
        <v>0</v>
      </c>
      <c r="W105" s="37">
        <f t="shared" si="1"/>
        <v>0</v>
      </c>
      <c r="X105" s="37">
        <f t="shared" si="1"/>
        <v>0</v>
      </c>
      <c r="Y105" s="37">
        <f t="shared" si="1"/>
        <v>0</v>
      </c>
      <c r="Z105" s="37" t="str">
        <f>Z106</f>
        <v>показатель не оценивается</v>
      </c>
      <c r="AA105" s="19">
        <f>(P105+Q105+V105+W105+R105+S105+T105+U105+X105+Y105)/10</f>
        <v>40</v>
      </c>
    </row>
    <row r="106" spans="1:26" ht="78" customHeight="1">
      <c r="A106" s="53" t="s">
        <v>158</v>
      </c>
      <c r="B106" s="12"/>
      <c r="C106" s="5"/>
      <c r="D106" s="12"/>
      <c r="E106" s="12"/>
      <c r="F106" s="5"/>
      <c r="G106" s="5"/>
      <c r="H106" s="12"/>
      <c r="I106" s="63" t="s">
        <v>201</v>
      </c>
      <c r="J106" s="63" t="s">
        <v>384</v>
      </c>
      <c r="K106" s="63" t="s">
        <v>202</v>
      </c>
      <c r="L106" s="12" t="s">
        <v>385</v>
      </c>
      <c r="M106" s="5"/>
      <c r="N106" s="63" t="s">
        <v>65</v>
      </c>
      <c r="O106" s="63" t="s">
        <v>203</v>
      </c>
      <c r="P106" s="55">
        <v>100</v>
      </c>
      <c r="Q106" s="55">
        <v>100</v>
      </c>
      <c r="R106" s="55">
        <v>100</v>
      </c>
      <c r="S106" s="55">
        <v>100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40" t="s">
        <v>124</v>
      </c>
    </row>
    <row r="107" spans="1:26" ht="22.5" customHeight="1">
      <c r="A107" s="54"/>
      <c r="B107" s="12"/>
      <c r="C107" s="5"/>
      <c r="D107" s="12"/>
      <c r="E107" s="12"/>
      <c r="F107" s="5"/>
      <c r="G107" s="5"/>
      <c r="H107" s="12"/>
      <c r="I107" s="64"/>
      <c r="J107" s="64"/>
      <c r="K107" s="64"/>
      <c r="L107" s="12" t="s">
        <v>386</v>
      </c>
      <c r="M107" s="5">
        <v>100</v>
      </c>
      <c r="N107" s="64"/>
      <c r="O107" s="64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6"/>
    </row>
    <row r="108" spans="1:26" ht="27.75" customHeight="1">
      <c r="A108" s="54"/>
      <c r="B108" s="12"/>
      <c r="C108" s="5"/>
      <c r="D108" s="12"/>
      <c r="E108" s="12"/>
      <c r="F108" s="5"/>
      <c r="G108" s="5"/>
      <c r="H108" s="12"/>
      <c r="I108" s="64"/>
      <c r="J108" s="64"/>
      <c r="K108" s="64"/>
      <c r="L108" s="12" t="s">
        <v>387</v>
      </c>
      <c r="M108" s="5">
        <v>50</v>
      </c>
      <c r="N108" s="64"/>
      <c r="O108" s="64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6"/>
    </row>
    <row r="109" spans="1:26" ht="27.75" customHeight="1">
      <c r="A109" s="49"/>
      <c r="B109" s="12"/>
      <c r="C109" s="5"/>
      <c r="D109" s="12"/>
      <c r="E109" s="12"/>
      <c r="F109" s="5"/>
      <c r="G109" s="5"/>
      <c r="H109" s="12"/>
      <c r="I109" s="39"/>
      <c r="J109" s="39"/>
      <c r="K109" s="39"/>
      <c r="L109" s="12" t="s">
        <v>388</v>
      </c>
      <c r="M109" s="5">
        <v>0</v>
      </c>
      <c r="N109" s="39"/>
      <c r="O109" s="39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28"/>
    </row>
    <row r="110" spans="1:27" ht="21.75" customHeight="1">
      <c r="A110" s="44" t="s">
        <v>198</v>
      </c>
      <c r="B110" s="45" t="s">
        <v>172</v>
      </c>
      <c r="C110" s="46"/>
      <c r="D110" s="46"/>
      <c r="E110" s="46"/>
      <c r="F110" s="46"/>
      <c r="G110" s="46"/>
      <c r="H110" s="47"/>
      <c r="I110" s="48" t="s">
        <v>172</v>
      </c>
      <c r="J110" s="60"/>
      <c r="K110" s="60"/>
      <c r="L110" s="60"/>
      <c r="M110" s="60"/>
      <c r="N110" s="60"/>
      <c r="O110" s="61"/>
      <c r="P110" s="24" t="s">
        <v>297</v>
      </c>
      <c r="Q110" s="24" t="s">
        <v>297</v>
      </c>
      <c r="R110" s="24">
        <f aca="true" t="shared" si="2" ref="R110:X110">(R111+R113)/2</f>
        <v>93.5</v>
      </c>
      <c r="S110" s="24">
        <f t="shared" si="2"/>
        <v>100</v>
      </c>
      <c r="T110" s="24">
        <f t="shared" si="2"/>
        <v>100</v>
      </c>
      <c r="U110" s="24">
        <f t="shared" si="2"/>
        <v>100</v>
      </c>
      <c r="V110" s="24" t="s">
        <v>297</v>
      </c>
      <c r="W110" s="24" t="s">
        <v>297</v>
      </c>
      <c r="X110" s="24">
        <f t="shared" si="2"/>
        <v>100</v>
      </c>
      <c r="Y110" s="24" t="s">
        <v>297</v>
      </c>
      <c r="Z110" s="24">
        <v>0</v>
      </c>
      <c r="AA110" s="19">
        <f>(R110+S110+T110+U110+X110)/5</f>
        <v>98.7</v>
      </c>
    </row>
    <row r="111" spans="1:26" ht="101.25" customHeight="1">
      <c r="A111" s="10" t="s">
        <v>199</v>
      </c>
      <c r="B111" s="12" t="s">
        <v>3</v>
      </c>
      <c r="C111" s="5" t="s">
        <v>382</v>
      </c>
      <c r="D111" s="12" t="s">
        <v>28</v>
      </c>
      <c r="E111" s="12" t="s">
        <v>389</v>
      </c>
      <c r="F111" s="5" t="s">
        <v>141</v>
      </c>
      <c r="G111" s="5" t="s">
        <v>65</v>
      </c>
      <c r="H111" s="12" t="s">
        <v>57</v>
      </c>
      <c r="I111" s="12" t="s">
        <v>3</v>
      </c>
      <c r="J111" s="5" t="s">
        <v>390</v>
      </c>
      <c r="K111" s="12" t="s">
        <v>253</v>
      </c>
      <c r="L111" s="12" t="s">
        <v>391</v>
      </c>
      <c r="M111" s="5" t="s">
        <v>141</v>
      </c>
      <c r="N111" s="5" t="s">
        <v>65</v>
      </c>
      <c r="O111" s="12" t="s">
        <v>57</v>
      </c>
      <c r="P111" s="41" t="s">
        <v>124</v>
      </c>
      <c r="Q111" s="41" t="s">
        <v>124</v>
      </c>
      <c r="R111" s="56">
        <v>87</v>
      </c>
      <c r="S111" s="56">
        <v>100</v>
      </c>
      <c r="T111" s="56">
        <v>100</v>
      </c>
      <c r="U111" s="56">
        <v>100</v>
      </c>
      <c r="V111" s="41" t="s">
        <v>124</v>
      </c>
      <c r="W111" s="41" t="s">
        <v>124</v>
      </c>
      <c r="X111" s="41">
        <v>100</v>
      </c>
      <c r="Y111" s="41" t="s">
        <v>124</v>
      </c>
      <c r="Z111" s="41" t="s">
        <v>124</v>
      </c>
    </row>
    <row r="112" spans="1:26" ht="41.25" customHeight="1">
      <c r="A112" s="49"/>
      <c r="B112" s="50"/>
      <c r="C112" s="39"/>
      <c r="D112" s="50"/>
      <c r="E112" s="12" t="s">
        <v>56</v>
      </c>
      <c r="F112" s="5" t="s">
        <v>124</v>
      </c>
      <c r="G112" s="39"/>
      <c r="H112" s="50"/>
      <c r="I112" s="50"/>
      <c r="J112" s="39"/>
      <c r="K112" s="50"/>
      <c r="L112" s="12" t="s">
        <v>56</v>
      </c>
      <c r="M112" s="5" t="s">
        <v>124</v>
      </c>
      <c r="N112" s="39"/>
      <c r="O112" s="50"/>
      <c r="P112" s="42"/>
      <c r="Q112" s="42"/>
      <c r="R112" s="57"/>
      <c r="S112" s="57"/>
      <c r="T112" s="57"/>
      <c r="U112" s="57"/>
      <c r="V112" s="57"/>
      <c r="W112" s="57"/>
      <c r="X112" s="57"/>
      <c r="Y112" s="42"/>
      <c r="Z112" s="42"/>
    </row>
    <row r="113" spans="1:93" ht="121.5" customHeight="1">
      <c r="A113" s="9" t="s">
        <v>200</v>
      </c>
      <c r="B113" s="12" t="s">
        <v>58</v>
      </c>
      <c r="C113" s="5" t="s">
        <v>384</v>
      </c>
      <c r="D113" s="12" t="s">
        <v>29</v>
      </c>
      <c r="E113" s="12" t="s">
        <v>392</v>
      </c>
      <c r="F113" s="5" t="s">
        <v>141</v>
      </c>
      <c r="G113" s="5" t="s">
        <v>65</v>
      </c>
      <c r="H113" s="12" t="s">
        <v>59</v>
      </c>
      <c r="I113" s="12" t="s">
        <v>58</v>
      </c>
      <c r="J113" s="5" t="s">
        <v>233</v>
      </c>
      <c r="K113" s="12" t="s">
        <v>254</v>
      </c>
      <c r="L113" s="12" t="s">
        <v>393</v>
      </c>
      <c r="M113" s="5" t="s">
        <v>141</v>
      </c>
      <c r="N113" s="5" t="s">
        <v>65</v>
      </c>
      <c r="O113" s="12" t="s">
        <v>59</v>
      </c>
      <c r="P113" s="41" t="s">
        <v>124</v>
      </c>
      <c r="Q113" s="41" t="s">
        <v>124</v>
      </c>
      <c r="R113" s="56">
        <f>100*(19/19)</f>
        <v>100</v>
      </c>
      <c r="S113" s="56">
        <v>100</v>
      </c>
      <c r="T113" s="56">
        <v>100</v>
      </c>
      <c r="U113" s="56">
        <v>100</v>
      </c>
      <c r="V113" s="41" t="s">
        <v>124</v>
      </c>
      <c r="W113" s="41" t="s">
        <v>124</v>
      </c>
      <c r="X113" s="41">
        <v>100</v>
      </c>
      <c r="Y113" s="41" t="s">
        <v>124</v>
      </c>
      <c r="Z113" s="41" t="s">
        <v>124</v>
      </c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</row>
    <row r="114" spans="1:93" ht="57.75" customHeight="1">
      <c r="A114" s="51"/>
      <c r="B114" s="50"/>
      <c r="C114" s="39"/>
      <c r="D114" s="50"/>
      <c r="E114" s="12" t="s">
        <v>56</v>
      </c>
      <c r="F114" s="5" t="s">
        <v>124</v>
      </c>
      <c r="G114" s="39"/>
      <c r="H114" s="50"/>
      <c r="I114" s="50"/>
      <c r="J114" s="39"/>
      <c r="K114" s="50"/>
      <c r="L114" s="12" t="s">
        <v>56</v>
      </c>
      <c r="M114" s="5" t="s">
        <v>124</v>
      </c>
      <c r="N114" s="39"/>
      <c r="O114" s="50"/>
      <c r="P114" s="42"/>
      <c r="Q114" s="42"/>
      <c r="R114" s="57"/>
      <c r="S114" s="57"/>
      <c r="T114" s="57"/>
      <c r="U114" s="57"/>
      <c r="V114" s="57"/>
      <c r="W114" s="57"/>
      <c r="X114" s="57"/>
      <c r="Y114" s="42"/>
      <c r="Z114" s="42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</row>
    <row r="115" spans="3:10" ht="15">
      <c r="C115" s="17"/>
      <c r="J115" s="17"/>
    </row>
  </sheetData>
  <sheetProtection/>
  <mergeCells count="466">
    <mergeCell ref="I14:L14"/>
    <mergeCell ref="I15:O15"/>
    <mergeCell ref="I87:O87"/>
    <mergeCell ref="I90:O90"/>
    <mergeCell ref="I103:I104"/>
    <mergeCell ref="O103:O104"/>
    <mergeCell ref="O101:O102"/>
    <mergeCell ref="N101:N102"/>
    <mergeCell ref="J97:J99"/>
    <mergeCell ref="K97:K99"/>
    <mergeCell ref="A103:A104"/>
    <mergeCell ref="B103:B104"/>
    <mergeCell ref="C103:C104"/>
    <mergeCell ref="D103:D104"/>
    <mergeCell ref="G103:G104"/>
    <mergeCell ref="U101:U102"/>
    <mergeCell ref="N103:N104"/>
    <mergeCell ref="K103:K104"/>
    <mergeCell ref="A101:A102"/>
    <mergeCell ref="J101:J102"/>
    <mergeCell ref="H103:H104"/>
    <mergeCell ref="I100:O100"/>
    <mergeCell ref="B101:B102"/>
    <mergeCell ref="C101:C102"/>
    <mergeCell ref="D101:D102"/>
    <mergeCell ref="G101:G102"/>
    <mergeCell ref="J103:J104"/>
    <mergeCell ref="H101:H102"/>
    <mergeCell ref="I101:I102"/>
    <mergeCell ref="O97:O99"/>
    <mergeCell ref="K101:K102"/>
    <mergeCell ref="K95:K96"/>
    <mergeCell ref="A97:A99"/>
    <mergeCell ref="B97:B99"/>
    <mergeCell ref="C97:C99"/>
    <mergeCell ref="D97:D99"/>
    <mergeCell ref="G97:G99"/>
    <mergeCell ref="H97:H99"/>
    <mergeCell ref="B100:H100"/>
    <mergeCell ref="G95:G96"/>
    <mergeCell ref="H95:H96"/>
    <mergeCell ref="I95:I96"/>
    <mergeCell ref="J95:J96"/>
    <mergeCell ref="A95:A96"/>
    <mergeCell ref="B95:B96"/>
    <mergeCell ref="C95:C96"/>
    <mergeCell ref="D95:D96"/>
    <mergeCell ref="I97:I99"/>
    <mergeCell ref="J93:J94"/>
    <mergeCell ref="I93:I94"/>
    <mergeCell ref="J91:J92"/>
    <mergeCell ref="K93:K94"/>
    <mergeCell ref="N93:N94"/>
    <mergeCell ref="N97:N99"/>
    <mergeCell ref="O93:O94"/>
    <mergeCell ref="K91:K92"/>
    <mergeCell ref="N91:N92"/>
    <mergeCell ref="O91:O92"/>
    <mergeCell ref="D88:D89"/>
    <mergeCell ref="D91:D92"/>
    <mergeCell ref="O88:O89"/>
    <mergeCell ref="J88:J89"/>
    <mergeCell ref="H93:H94"/>
    <mergeCell ref="D93:D94"/>
    <mergeCell ref="B91:B92"/>
    <mergeCell ref="C91:C92"/>
    <mergeCell ref="N88:N89"/>
    <mergeCell ref="B90:H90"/>
    <mergeCell ref="G88:G89"/>
    <mergeCell ref="H88:H89"/>
    <mergeCell ref="I88:I89"/>
    <mergeCell ref="K88:K89"/>
    <mergeCell ref="N80:N84"/>
    <mergeCell ref="A93:A94"/>
    <mergeCell ref="A88:A89"/>
    <mergeCell ref="G91:G92"/>
    <mergeCell ref="H91:H92"/>
    <mergeCell ref="I91:I92"/>
    <mergeCell ref="G93:G94"/>
    <mergeCell ref="B93:B94"/>
    <mergeCell ref="A91:A92"/>
    <mergeCell ref="C93:C94"/>
    <mergeCell ref="C80:C84"/>
    <mergeCell ref="B80:B84"/>
    <mergeCell ref="D80:D84"/>
    <mergeCell ref="G80:G84"/>
    <mergeCell ref="G76:G79"/>
    <mergeCell ref="B88:B89"/>
    <mergeCell ref="C88:C89"/>
    <mergeCell ref="J80:J84"/>
    <mergeCell ref="K80:K84"/>
    <mergeCell ref="H80:H84"/>
    <mergeCell ref="I80:I84"/>
    <mergeCell ref="H76:H79"/>
    <mergeCell ref="I76:I79"/>
    <mergeCell ref="J76:J79"/>
    <mergeCell ref="N72:N75"/>
    <mergeCell ref="A76:A79"/>
    <mergeCell ref="B76:B79"/>
    <mergeCell ref="C76:C79"/>
    <mergeCell ref="D76:D79"/>
    <mergeCell ref="O80:O84"/>
    <mergeCell ref="K76:K79"/>
    <mergeCell ref="N76:N79"/>
    <mergeCell ref="O76:O79"/>
    <mergeCell ref="A80:A84"/>
    <mergeCell ref="H70:H71"/>
    <mergeCell ref="I72:I75"/>
    <mergeCell ref="J72:J75"/>
    <mergeCell ref="A72:A75"/>
    <mergeCell ref="B72:B75"/>
    <mergeCell ref="C72:C75"/>
    <mergeCell ref="D72:D75"/>
    <mergeCell ref="G72:G75"/>
    <mergeCell ref="A70:A71"/>
    <mergeCell ref="B70:B71"/>
    <mergeCell ref="C70:C71"/>
    <mergeCell ref="D70:D71"/>
    <mergeCell ref="G70:G71"/>
    <mergeCell ref="H72:H75"/>
    <mergeCell ref="O65:O68"/>
    <mergeCell ref="I70:I71"/>
    <mergeCell ref="K65:K68"/>
    <mergeCell ref="O72:O75"/>
    <mergeCell ref="K70:K71"/>
    <mergeCell ref="N70:N71"/>
    <mergeCell ref="O70:O71"/>
    <mergeCell ref="J70:J71"/>
    <mergeCell ref="K72:K75"/>
    <mergeCell ref="G56:G62"/>
    <mergeCell ref="H56:H62"/>
    <mergeCell ref="H65:H68"/>
    <mergeCell ref="I65:I68"/>
    <mergeCell ref="J65:J68"/>
    <mergeCell ref="O56:O62"/>
    <mergeCell ref="N65:N68"/>
    <mergeCell ref="G65:G68"/>
    <mergeCell ref="A65:A68"/>
    <mergeCell ref="B65:B68"/>
    <mergeCell ref="C65:C68"/>
    <mergeCell ref="D65:D68"/>
    <mergeCell ref="E65:E67"/>
    <mergeCell ref="F65:F67"/>
    <mergeCell ref="H51:H54"/>
    <mergeCell ref="A51:A54"/>
    <mergeCell ref="B51:B54"/>
    <mergeCell ref="C51:C54"/>
    <mergeCell ref="D51:D54"/>
    <mergeCell ref="A56:A62"/>
    <mergeCell ref="B56:B62"/>
    <mergeCell ref="C56:C62"/>
    <mergeCell ref="D56:D62"/>
    <mergeCell ref="G51:G54"/>
    <mergeCell ref="I51:I54"/>
    <mergeCell ref="J51:J54"/>
    <mergeCell ref="K51:K54"/>
    <mergeCell ref="N51:N54"/>
    <mergeCell ref="O51:O54"/>
    <mergeCell ref="K56:K62"/>
    <mergeCell ref="N56:N62"/>
    <mergeCell ref="I56:I62"/>
    <mergeCell ref="J56:J62"/>
    <mergeCell ref="A47:A49"/>
    <mergeCell ref="B47:B49"/>
    <mergeCell ref="C47:C49"/>
    <mergeCell ref="D47:D49"/>
    <mergeCell ref="H47:H49"/>
    <mergeCell ref="I47:I49"/>
    <mergeCell ref="J47:J49"/>
    <mergeCell ref="B45:H45"/>
    <mergeCell ref="I45:O45"/>
    <mergeCell ref="K43:K44"/>
    <mergeCell ref="N43:N44"/>
    <mergeCell ref="O43:O44"/>
    <mergeCell ref="K47:K49"/>
    <mergeCell ref="O47:O49"/>
    <mergeCell ref="G48:G49"/>
    <mergeCell ref="N48:N49"/>
    <mergeCell ref="O40:O41"/>
    <mergeCell ref="B43:B44"/>
    <mergeCell ref="C43:C44"/>
    <mergeCell ref="D43:D44"/>
    <mergeCell ref="G43:G44"/>
    <mergeCell ref="H43:H44"/>
    <mergeCell ref="J43:J44"/>
    <mergeCell ref="I43:I44"/>
    <mergeCell ref="N38:N39"/>
    <mergeCell ref="O38:O39"/>
    <mergeCell ref="K36:K37"/>
    <mergeCell ref="N36:N37"/>
    <mergeCell ref="O36:O37"/>
    <mergeCell ref="H40:H41"/>
    <mergeCell ref="I40:I41"/>
    <mergeCell ref="J40:J41"/>
    <mergeCell ref="K40:K41"/>
    <mergeCell ref="N40:N41"/>
    <mergeCell ref="A43:A44"/>
    <mergeCell ref="B38:B39"/>
    <mergeCell ref="C38:C39"/>
    <mergeCell ref="D38:D39"/>
    <mergeCell ref="G40:G41"/>
    <mergeCell ref="K38:K39"/>
    <mergeCell ref="A40:A41"/>
    <mergeCell ref="B40:B41"/>
    <mergeCell ref="C40:C41"/>
    <mergeCell ref="D40:D41"/>
    <mergeCell ref="H38:H39"/>
    <mergeCell ref="J38:J39"/>
    <mergeCell ref="I38:I39"/>
    <mergeCell ref="G36:G37"/>
    <mergeCell ref="H36:H37"/>
    <mergeCell ref="I36:I37"/>
    <mergeCell ref="J36:J37"/>
    <mergeCell ref="A36:A37"/>
    <mergeCell ref="B36:B37"/>
    <mergeCell ref="C36:C37"/>
    <mergeCell ref="D36:D37"/>
    <mergeCell ref="A38:A39"/>
    <mergeCell ref="G30:G34"/>
    <mergeCell ref="G38:G39"/>
    <mergeCell ref="H30:H34"/>
    <mergeCell ref="N30:N34"/>
    <mergeCell ref="O30:O34"/>
    <mergeCell ref="A30:A34"/>
    <mergeCell ref="B30:B34"/>
    <mergeCell ref="C30:C34"/>
    <mergeCell ref="D30:D34"/>
    <mergeCell ref="I30:I34"/>
    <mergeCell ref="J30:J34"/>
    <mergeCell ref="K30:K34"/>
    <mergeCell ref="B27:B28"/>
    <mergeCell ref="C27:C28"/>
    <mergeCell ref="D27:D28"/>
    <mergeCell ref="G27:G28"/>
    <mergeCell ref="A27:A28"/>
    <mergeCell ref="H27:H28"/>
    <mergeCell ref="D16:D19"/>
    <mergeCell ref="G16:G19"/>
    <mergeCell ref="I20:I22"/>
    <mergeCell ref="J20:J22"/>
    <mergeCell ref="K20:K22"/>
    <mergeCell ref="N20:N22"/>
    <mergeCell ref="H20:H22"/>
    <mergeCell ref="A8:O8"/>
    <mergeCell ref="A20:A22"/>
    <mergeCell ref="B20:B22"/>
    <mergeCell ref="C20:C22"/>
    <mergeCell ref="D20:D22"/>
    <mergeCell ref="G20:G22"/>
    <mergeCell ref="A16:A19"/>
    <mergeCell ref="B16:B19"/>
    <mergeCell ref="C16:C19"/>
    <mergeCell ref="H16:H19"/>
    <mergeCell ref="O20:O22"/>
    <mergeCell ref="I16:I19"/>
    <mergeCell ref="J16:J19"/>
    <mergeCell ref="K16:K19"/>
    <mergeCell ref="N27:N28"/>
    <mergeCell ref="I27:I28"/>
    <mergeCell ref="J27:J28"/>
    <mergeCell ref="K27:K28"/>
    <mergeCell ref="O27:O28"/>
    <mergeCell ref="P20:P22"/>
    <mergeCell ref="Q20:Q22"/>
    <mergeCell ref="R20:R22"/>
    <mergeCell ref="S20:S22"/>
    <mergeCell ref="T20:T22"/>
    <mergeCell ref="P16:P19"/>
    <mergeCell ref="Q16:Q19"/>
    <mergeCell ref="S16:S19"/>
    <mergeCell ref="T16:T19"/>
    <mergeCell ref="R16:R19"/>
    <mergeCell ref="Z27:Z28"/>
    <mergeCell ref="U20:U22"/>
    <mergeCell ref="T27:T28"/>
    <mergeCell ref="X16:X19"/>
    <mergeCell ref="Y16:Y19"/>
    <mergeCell ref="Z16:Z19"/>
    <mergeCell ref="U16:U19"/>
    <mergeCell ref="W16:W19"/>
    <mergeCell ref="W20:W22"/>
    <mergeCell ref="V16:V19"/>
    <mergeCell ref="P27:P28"/>
    <mergeCell ref="Q27:Q28"/>
    <mergeCell ref="R27:R28"/>
    <mergeCell ref="S27:S28"/>
    <mergeCell ref="X27:X28"/>
    <mergeCell ref="Y27:Y28"/>
    <mergeCell ref="V27:V28"/>
    <mergeCell ref="U27:U28"/>
    <mergeCell ref="W27:W28"/>
    <mergeCell ref="T30:T34"/>
    <mergeCell ref="X20:X22"/>
    <mergeCell ref="Z36:Z37"/>
    <mergeCell ref="Y30:Y34"/>
    <mergeCell ref="Z30:Z34"/>
    <mergeCell ref="X30:X34"/>
    <mergeCell ref="U36:U37"/>
    <mergeCell ref="Y20:Y22"/>
    <mergeCell ref="X36:X37"/>
    <mergeCell ref="Z20:Z22"/>
    <mergeCell ref="P30:P34"/>
    <mergeCell ref="Q30:Q34"/>
    <mergeCell ref="R30:R34"/>
    <mergeCell ref="S30:S34"/>
    <mergeCell ref="R38:R39"/>
    <mergeCell ref="S38:S39"/>
    <mergeCell ref="Y36:Y37"/>
    <mergeCell ref="S103:S104"/>
    <mergeCell ref="T103:T104"/>
    <mergeCell ref="P38:P39"/>
    <mergeCell ref="Q38:Q39"/>
    <mergeCell ref="P40:P41"/>
    <mergeCell ref="Q40:Q41"/>
    <mergeCell ref="R40:R41"/>
    <mergeCell ref="S40:S41"/>
    <mergeCell ref="X40:X41"/>
    <mergeCell ref="Z38:Z39"/>
    <mergeCell ref="P36:P37"/>
    <mergeCell ref="Q36:Q37"/>
    <mergeCell ref="R36:R37"/>
    <mergeCell ref="S36:S37"/>
    <mergeCell ref="T36:T37"/>
    <mergeCell ref="T38:T39"/>
    <mergeCell ref="U38:U39"/>
    <mergeCell ref="X38:X39"/>
    <mergeCell ref="Y38:Y39"/>
    <mergeCell ref="P43:P44"/>
    <mergeCell ref="Q43:Q44"/>
    <mergeCell ref="R43:R44"/>
    <mergeCell ref="P91:P92"/>
    <mergeCell ref="Q91:Q92"/>
    <mergeCell ref="R91:R92"/>
    <mergeCell ref="P47:P49"/>
    <mergeCell ref="Q47:Q49"/>
    <mergeCell ref="P88:P89"/>
    <mergeCell ref="Q88:Q89"/>
    <mergeCell ref="Y40:Y41"/>
    <mergeCell ref="Z40:Z41"/>
    <mergeCell ref="S43:S44"/>
    <mergeCell ref="T43:T44"/>
    <mergeCell ref="U43:U44"/>
    <mergeCell ref="X43:X44"/>
    <mergeCell ref="Y43:Y44"/>
    <mergeCell ref="Z43:Z44"/>
    <mergeCell ref="V40:V41"/>
    <mergeCell ref="V43:V44"/>
    <mergeCell ref="R47:R49"/>
    <mergeCell ref="U47:U49"/>
    <mergeCell ref="Z56:Z62"/>
    <mergeCell ref="U56:U62"/>
    <mergeCell ref="Z72:Z75"/>
    <mergeCell ref="X47:X49"/>
    <mergeCell ref="Y47:Y49"/>
    <mergeCell ref="Z47:Z49"/>
    <mergeCell ref="Y51:Y54"/>
    <mergeCell ref="V47:V49"/>
    <mergeCell ref="T88:T89"/>
    <mergeCell ref="Z88:Z89"/>
    <mergeCell ref="X88:X89"/>
    <mergeCell ref="S91:S92"/>
    <mergeCell ref="T91:T92"/>
    <mergeCell ref="S47:S49"/>
    <mergeCell ref="Z51:Z54"/>
    <mergeCell ref="S51:S54"/>
    <mergeCell ref="T51:T54"/>
    <mergeCell ref="U51:U54"/>
    <mergeCell ref="X101:X102"/>
    <mergeCell ref="U93:U94"/>
    <mergeCell ref="U91:U92"/>
    <mergeCell ref="X91:X92"/>
    <mergeCell ref="P93:P94"/>
    <mergeCell ref="Q93:Q94"/>
    <mergeCell ref="S93:S94"/>
    <mergeCell ref="T93:T94"/>
    <mergeCell ref="W101:W102"/>
    <mergeCell ref="P101:P102"/>
    <mergeCell ref="Z95:Z96"/>
    <mergeCell ref="Z91:Z92"/>
    <mergeCell ref="Y93:Y94"/>
    <mergeCell ref="Z93:Z94"/>
    <mergeCell ref="T97:T99"/>
    <mergeCell ref="V97:V99"/>
    <mergeCell ref="X97:X99"/>
    <mergeCell ref="Q101:Q102"/>
    <mergeCell ref="P51:P54"/>
    <mergeCell ref="Q51:Q54"/>
    <mergeCell ref="R51:R54"/>
    <mergeCell ref="P70:P71"/>
    <mergeCell ref="Q70:Q71"/>
    <mergeCell ref="R101:R102"/>
    <mergeCell ref="P97:P99"/>
    <mergeCell ref="R97:R99"/>
    <mergeCell ref="P65:P68"/>
    <mergeCell ref="X51:X54"/>
    <mergeCell ref="X56:X62"/>
    <mergeCell ref="U65:U68"/>
    <mergeCell ref="W88:W89"/>
    <mergeCell ref="W91:W92"/>
    <mergeCell ref="Y88:Y89"/>
    <mergeCell ref="Y91:Y92"/>
    <mergeCell ref="Y56:Y62"/>
    <mergeCell ref="X103:X104"/>
    <mergeCell ref="Y103:Y104"/>
    <mergeCell ref="Y97:Y99"/>
    <mergeCell ref="Z97:Z99"/>
    <mergeCell ref="Z101:Z102"/>
    <mergeCell ref="S101:S102"/>
    <mergeCell ref="Y101:Y102"/>
    <mergeCell ref="U97:U99"/>
    <mergeCell ref="S97:S99"/>
    <mergeCell ref="T101:T102"/>
    <mergeCell ref="Q65:Q68"/>
    <mergeCell ref="R65:R68"/>
    <mergeCell ref="S65:S68"/>
    <mergeCell ref="T65:T68"/>
    <mergeCell ref="P56:P62"/>
    <mergeCell ref="Q56:Q62"/>
    <mergeCell ref="R56:R62"/>
    <mergeCell ref="S56:S62"/>
    <mergeCell ref="Z65:Z68"/>
    <mergeCell ref="X70:X71"/>
    <mergeCell ref="T70:T71"/>
    <mergeCell ref="U70:U71"/>
    <mergeCell ref="X65:X68"/>
    <mergeCell ref="Z70:Z71"/>
    <mergeCell ref="Y70:Y71"/>
    <mergeCell ref="W65:W68"/>
    <mergeCell ref="W70:W71"/>
    <mergeCell ref="W43:W44"/>
    <mergeCell ref="U30:U34"/>
    <mergeCell ref="V65:V68"/>
    <mergeCell ref="V88:V89"/>
    <mergeCell ref="U40:U41"/>
    <mergeCell ref="S70:S71"/>
    <mergeCell ref="T56:T62"/>
    <mergeCell ref="V51:V54"/>
    <mergeCell ref="U88:U89"/>
    <mergeCell ref="T47:T49"/>
    <mergeCell ref="Q97:Q99"/>
    <mergeCell ref="V30:V34"/>
    <mergeCell ref="V36:V37"/>
    <mergeCell ref="V38:V39"/>
    <mergeCell ref="V70:V71"/>
    <mergeCell ref="R70:R71"/>
    <mergeCell ref="R93:R94"/>
    <mergeCell ref="V93:V94"/>
    <mergeCell ref="R88:R89"/>
    <mergeCell ref="S88:S89"/>
    <mergeCell ref="V101:V102"/>
    <mergeCell ref="V103:V104"/>
    <mergeCell ref="W93:W94"/>
    <mergeCell ref="W56:W62"/>
    <mergeCell ref="V56:V62"/>
    <mergeCell ref="W97:W99"/>
    <mergeCell ref="W103:W104"/>
    <mergeCell ref="V20:V22"/>
    <mergeCell ref="T40:T41"/>
    <mergeCell ref="V11:Z11"/>
    <mergeCell ref="W51:W54"/>
    <mergeCell ref="P11:U11"/>
    <mergeCell ref="W38:W39"/>
    <mergeCell ref="W40:W41"/>
    <mergeCell ref="W47:W49"/>
    <mergeCell ref="W30:W34"/>
    <mergeCell ref="W36:W37"/>
  </mergeCells>
  <printOptions/>
  <pageMargins left="0.511811023622047" right="0.275590551181102" top="0.354330708661417" bottom="0.511811023622047" header="0.354330708661417" footer="0.511811023622047"/>
  <pageSetup fitToHeight="7" fitToWidth="1" horizontalDpi="600" verticalDpi="600" orientation="landscape" paperSize="8" scale="46" r:id="rId5"/>
  <rowBreaks count="7" manualBreakCount="7">
    <brk id="25" max="24" man="1"/>
    <brk id="35" max="24" man="1"/>
    <brk id="45" max="24" man="1"/>
    <brk id="51" max="24" man="1"/>
    <brk id="64" max="24" man="1"/>
    <brk id="85" max="24" man="1"/>
    <brk id="102" max="24" man="1"/>
  </rowBreaks>
  <legacyDrawing r:id="rId4"/>
  <oleObjects>
    <oleObject progId="Equation.3" shapeId="1238610" r:id="rId1"/>
    <oleObject progId="Equation.DSMT4" shapeId="1238611" r:id="rId2"/>
    <oleObject progId="Equation.3" shapeId="123861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022204</cp:lastModifiedBy>
  <cp:lastPrinted>2019-12-30T13:43:25Z</cp:lastPrinted>
  <dcterms:created xsi:type="dcterms:W3CDTF">2010-04-07T08:18:01Z</dcterms:created>
  <dcterms:modified xsi:type="dcterms:W3CDTF">2021-06-17T06:58:00Z</dcterms:modified>
  <cp:category/>
  <cp:version/>
  <cp:contentType/>
  <cp:contentStatus/>
</cp:coreProperties>
</file>