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955" yWindow="120" windowWidth="12120" windowHeight="9120"/>
  </bookViews>
  <sheets>
    <sheet name="прил.1" sheetId="12" r:id="rId1"/>
  </sheets>
  <definedNames>
    <definedName name="_xlnm.Print_Area" localSheetId="0">прил.1!$A$1:$Q$45</definedName>
  </definedNames>
  <calcPr calcId="145621"/>
</workbook>
</file>

<file path=xl/calcChain.xml><?xml version="1.0" encoding="utf-8"?>
<calcChain xmlns="http://schemas.openxmlformats.org/spreadsheetml/2006/main">
  <c r="J9" i="12" l="1"/>
  <c r="E9" i="12"/>
  <c r="D14" i="12" l="1"/>
  <c r="C14" i="12" l="1"/>
  <c r="K30" i="12" l="1"/>
  <c r="H28" i="12" l="1"/>
  <c r="B28" i="12"/>
  <c r="Q28" i="12"/>
  <c r="G28" i="12"/>
  <c r="I28" i="12"/>
  <c r="J28" i="12"/>
  <c r="C28" i="12"/>
  <c r="D28" i="12"/>
  <c r="E28" i="12"/>
  <c r="H17" i="12" l="1"/>
  <c r="I17" i="12"/>
  <c r="J17" i="12"/>
  <c r="G17" i="12"/>
  <c r="C17" i="12"/>
  <c r="D17" i="12"/>
  <c r="E17" i="12"/>
  <c r="B17" i="12"/>
  <c r="K21" i="12"/>
  <c r="F21" i="12"/>
  <c r="F20" i="12" l="1"/>
  <c r="K18" i="12"/>
  <c r="K16" i="12"/>
  <c r="C35" i="12"/>
  <c r="D35" i="12"/>
  <c r="E35" i="12"/>
  <c r="G35" i="12"/>
  <c r="H35" i="12"/>
  <c r="I35" i="12"/>
  <c r="J35" i="12"/>
  <c r="L35" i="12"/>
  <c r="Q35" i="12"/>
  <c r="B35" i="12"/>
  <c r="B34" i="12" s="1"/>
  <c r="F36" i="12"/>
  <c r="F35" i="12" s="1"/>
  <c r="K36" i="12"/>
  <c r="K35" i="12" s="1"/>
  <c r="M36" i="12"/>
  <c r="M35" i="12" s="1"/>
  <c r="N36" i="12"/>
  <c r="N35" i="12" s="1"/>
  <c r="O36" i="12"/>
  <c r="O35" i="12" s="1"/>
  <c r="P36" i="12" l="1"/>
  <c r="P35" i="12" s="1"/>
  <c r="O18" i="12"/>
  <c r="M18" i="12"/>
  <c r="F18" i="12"/>
  <c r="H31" i="12"/>
  <c r="I31" i="12"/>
  <c r="J31" i="12"/>
  <c r="L31" i="12"/>
  <c r="H7" i="12"/>
  <c r="I7" i="12"/>
  <c r="J7" i="12"/>
  <c r="G34" i="12"/>
  <c r="Q24" i="12"/>
  <c r="M25" i="12" l="1"/>
  <c r="N25" i="12"/>
  <c r="N24" i="12" s="1"/>
  <c r="O25" i="12"/>
  <c r="O24" i="12" s="1"/>
  <c r="L25" i="12"/>
  <c r="L24" i="12" s="1"/>
  <c r="L30" i="12"/>
  <c r="L28" i="12" s="1"/>
  <c r="B24" i="12"/>
  <c r="C24" i="12"/>
  <c r="D24" i="12"/>
  <c r="E24" i="12"/>
  <c r="F25" i="12"/>
  <c r="N14" i="12"/>
  <c r="O14" i="12"/>
  <c r="K8" i="12"/>
  <c r="D7" i="12"/>
  <c r="K9" i="12"/>
  <c r="O30" i="12"/>
  <c r="G7" i="12"/>
  <c r="O33" i="12"/>
  <c r="N33" i="12"/>
  <c r="M33" i="12"/>
  <c r="O32" i="12"/>
  <c r="N32" i="12"/>
  <c r="M32" i="12"/>
  <c r="K33" i="12"/>
  <c r="K32" i="12"/>
  <c r="G31" i="12"/>
  <c r="P25" i="12" l="1"/>
  <c r="P24" i="12" s="1"/>
  <c r="N31" i="12"/>
  <c r="P33" i="12"/>
  <c r="O31" i="12"/>
  <c r="K31" i="12"/>
  <c r="P32" i="12"/>
  <c r="M31" i="12"/>
  <c r="M24" i="12"/>
  <c r="M20" i="12"/>
  <c r="J24" i="12"/>
  <c r="K25" i="12"/>
  <c r="K24" i="12" s="1"/>
  <c r="K20" i="12"/>
  <c r="F32" i="12"/>
  <c r="M11" i="12"/>
  <c r="N11" i="12"/>
  <c r="O11" i="12"/>
  <c r="L11" i="12"/>
  <c r="M10" i="12"/>
  <c r="N10" i="12"/>
  <c r="O10" i="12"/>
  <c r="L10" i="12"/>
  <c r="M9" i="12"/>
  <c r="N9" i="12"/>
  <c r="O9" i="12"/>
  <c r="L9" i="12"/>
  <c r="M8" i="12"/>
  <c r="N8" i="12"/>
  <c r="O8" i="12"/>
  <c r="L8" i="12"/>
  <c r="C7" i="12"/>
  <c r="E7" i="12"/>
  <c r="B7" i="12"/>
  <c r="O20" i="12"/>
  <c r="F29" i="12"/>
  <c r="F33" i="12"/>
  <c r="C31" i="12"/>
  <c r="D31" i="12"/>
  <c r="E31" i="12"/>
  <c r="B31" i="12"/>
  <c r="K29" i="12"/>
  <c r="K28" i="12" s="1"/>
  <c r="C22" i="12"/>
  <c r="C13" i="12"/>
  <c r="D22" i="12"/>
  <c r="E22" i="12"/>
  <c r="G22" i="12"/>
  <c r="G12" i="12" s="1"/>
  <c r="G37" i="12" s="1"/>
  <c r="H22" i="12"/>
  <c r="I22" i="12"/>
  <c r="J22" i="12"/>
  <c r="B22" i="12"/>
  <c r="K10" i="12"/>
  <c r="F9" i="12"/>
  <c r="F10" i="12"/>
  <c r="F8" i="12"/>
  <c r="L7" i="12" l="1"/>
  <c r="M7" i="12"/>
  <c r="P31" i="12"/>
  <c r="P10" i="12"/>
  <c r="P9" i="12"/>
  <c r="P11" i="12"/>
  <c r="N7" i="12"/>
  <c r="O7" i="12"/>
  <c r="P8" i="12"/>
  <c r="F31" i="12"/>
  <c r="F11" i="12"/>
  <c r="K11" i="12"/>
  <c r="K7" i="12" s="1"/>
  <c r="F7" i="12"/>
  <c r="O29" i="12"/>
  <c r="O28" i="12" s="1"/>
  <c r="N27" i="12"/>
  <c r="N26" i="12" s="1"/>
  <c r="M27" i="12"/>
  <c r="O16" i="12"/>
  <c r="I26" i="12"/>
  <c r="O15" i="12"/>
  <c r="D26" i="12"/>
  <c r="C26" i="12"/>
  <c r="C12" i="12" s="1"/>
  <c r="F27" i="12"/>
  <c r="E13" i="12"/>
  <c r="J13" i="12"/>
  <c r="J12" i="12" s="1"/>
  <c r="F24" i="12"/>
  <c r="K27" i="12"/>
  <c r="Q26" i="12" l="1"/>
  <c r="P29" i="12"/>
  <c r="P7" i="12"/>
  <c r="K26" i="12"/>
  <c r="F26" i="12"/>
  <c r="E12" i="12"/>
  <c r="P27" i="12"/>
  <c r="M26" i="12"/>
  <c r="P26" i="12" s="1"/>
  <c r="F30" i="12"/>
  <c r="F28" i="12" s="1"/>
  <c r="M30" i="12"/>
  <c r="M28" i="12" s="1"/>
  <c r="H13" i="12"/>
  <c r="H12" i="12" s="1"/>
  <c r="I13" i="12"/>
  <c r="I12" i="12" s="1"/>
  <c r="B13" i="12"/>
  <c r="B12" i="12" s="1"/>
  <c r="L19" i="12"/>
  <c r="L17" i="12" s="1"/>
  <c r="M19" i="12"/>
  <c r="M17" i="12" s="1"/>
  <c r="N19" i="12"/>
  <c r="N17" i="12" s="1"/>
  <c r="O19" i="12"/>
  <c r="O17" i="12" s="1"/>
  <c r="O23" i="12"/>
  <c r="O22" i="12" s="1"/>
  <c r="N23" i="12"/>
  <c r="N22" i="12" s="1"/>
  <c r="M23" i="12"/>
  <c r="M22" i="12" s="1"/>
  <c r="L23" i="12"/>
  <c r="L22" i="12" s="1"/>
  <c r="K19" i="12"/>
  <c r="K17" i="12" s="1"/>
  <c r="K23" i="12"/>
  <c r="K22" i="12" s="1"/>
  <c r="F19" i="12"/>
  <c r="F17" i="12" s="1"/>
  <c r="F23" i="12"/>
  <c r="F22" i="12" s="1"/>
  <c r="N16" i="12"/>
  <c r="M16" i="12"/>
  <c r="L16" i="12"/>
  <c r="N15" i="12"/>
  <c r="M15" i="12"/>
  <c r="L15" i="12"/>
  <c r="M14" i="12"/>
  <c r="L14" i="12"/>
  <c r="F16" i="12"/>
  <c r="K15" i="12"/>
  <c r="F15" i="12"/>
  <c r="K14" i="12"/>
  <c r="F14" i="12"/>
  <c r="D13" i="12"/>
  <c r="N30" i="12"/>
  <c r="N28" i="12" s="1"/>
  <c r="F13" i="12" l="1"/>
  <c r="P30" i="12"/>
  <c r="P28" i="12" s="1"/>
  <c r="D12" i="12"/>
  <c r="N13" i="12"/>
  <c r="N12" i="12" s="1"/>
  <c r="F12" i="12"/>
  <c r="M13" i="12"/>
  <c r="M12" i="12" s="1"/>
  <c r="L13" i="12"/>
  <c r="L12" i="12" s="1"/>
  <c r="O13" i="12"/>
  <c r="O12" i="12" s="1"/>
  <c r="P23" i="12"/>
  <c r="P22" i="12" s="1"/>
  <c r="P14" i="12"/>
  <c r="P19" i="12"/>
  <c r="P17" i="12" s="1"/>
  <c r="K13" i="12"/>
  <c r="K12" i="12" s="1"/>
  <c r="P15" i="12"/>
  <c r="P16" i="12"/>
  <c r="P13" i="12" l="1"/>
  <c r="P12" i="12" s="1"/>
  <c r="N34" i="12"/>
  <c r="N37" i="12" s="1"/>
  <c r="P34" i="12"/>
  <c r="M34" i="12"/>
  <c r="M37" i="12" s="1"/>
  <c r="I34" i="12"/>
  <c r="I37" i="12" s="1"/>
  <c r="L34" i="12"/>
  <c r="L37" i="12" s="1"/>
  <c r="K34" i="12"/>
  <c r="K37" i="12" s="1"/>
  <c r="D34" i="12"/>
  <c r="D37" i="12" s="1"/>
  <c r="E34" i="12"/>
  <c r="E37" i="12" s="1"/>
  <c r="O34" i="12"/>
  <c r="O37" i="12" s="1"/>
  <c r="C34" i="12"/>
  <c r="C37" i="12" s="1"/>
  <c r="B37" i="12"/>
  <c r="J34" i="12"/>
  <c r="J37" i="12" s="1"/>
  <c r="H34" i="12"/>
  <c r="H37" i="12" s="1"/>
  <c r="F34" i="12"/>
  <c r="F37" i="12" s="1"/>
  <c r="P37" i="12" l="1"/>
</calcChain>
</file>

<file path=xl/sharedStrings.xml><?xml version="1.0" encoding="utf-8"?>
<sst xmlns="http://schemas.openxmlformats.org/spreadsheetml/2006/main" count="58" uniqueCount="48">
  <si>
    <t>Мероприятие</t>
  </si>
  <si>
    <t>Причина неисполнения</t>
  </si>
  <si>
    <t>ОТЧЕТ</t>
  </si>
  <si>
    <t>Итого расходов, предумостренных на реализацию муниципальных программ</t>
  </si>
  <si>
    <t>Подпрограмма "Дорожное хозяйство""</t>
  </si>
  <si>
    <t>Основное мероприятие "Содержание дорог общего пользования"</t>
  </si>
  <si>
    <t>Подпрограмма "Жилищное хозяйство""</t>
  </si>
  <si>
    <t>Основное мероприятие "Капитальный ремонт муниципального жилищного фонда"</t>
  </si>
  <si>
    <t>Основное мероприятие " Материальное стимулирование граждан, участвующих в охране общественного порядка на территории сельского поселения Леуши".</t>
  </si>
  <si>
    <t>Глава сельского поселения Леуши</t>
  </si>
  <si>
    <t>П.Н. Злыгостев</t>
  </si>
  <si>
    <t>8(34677)37-250</t>
  </si>
  <si>
    <t>Подпрограмма "Формирование комфортной городской среды"</t>
  </si>
  <si>
    <t xml:space="preserve">Основное мероприятие"Благоустройство общественных территорий" </t>
  </si>
  <si>
    <t>Основное мероприятие "Возмещение  недополученных доходов и (или) финансовое обеспечение (возмещение) затрат в связи с производством (реализацией) тепловой энергии и оказанием услуг теплоснабжения на территории Кондинского района".</t>
  </si>
  <si>
    <t>Подпрограмма "Благоустройство"</t>
  </si>
  <si>
    <t>Основное мероприятие "Ремонт дорог общего пользования"</t>
  </si>
  <si>
    <t>Основное мероприятие: "Санитарная очистка населённых пунктов с.п. Леуши"</t>
  </si>
  <si>
    <t>об исполнении структурных элементов (основных мероприятий) муниципальной программы</t>
  </si>
  <si>
    <t>Отклонение от утвержденного в бюджете, рублей</t>
  </si>
  <si>
    <t>федеральный бюджет</t>
  </si>
  <si>
    <t>бюджет Ханты-Мансийского автономного округа-Югры</t>
  </si>
  <si>
    <t>Бюджет Кондинского района</t>
  </si>
  <si>
    <t>Бюджет поселения</t>
  </si>
  <si>
    <t>Итого</t>
  </si>
  <si>
    <t>Муниципальная программа "Развитие сферы культуры, спорта и делам молодёжи"</t>
  </si>
  <si>
    <t>Муниципальная программа "Создание условий для комфортного проживания жителей"</t>
  </si>
  <si>
    <t>Муниципальная программа "Развитие муниципальной службы"</t>
  </si>
  <si>
    <t>Муниципальная программа «О привлечении граждан и их объеденений к участию в обеспечении охраны общественного порядка ( О добровольных народных дружинах)"</t>
  </si>
  <si>
    <t>Основное мероприятие: "Содержание мест захоронения"</t>
  </si>
  <si>
    <t>Муниципальная программа «Обеспечение пожарной безопасности объектов муниципальной собственности жилого фонда"</t>
  </si>
  <si>
    <t>Основное мероприятие"Проведение противопожарной пропаганды, обеспечение противопожарной защиты населения и объектов муниципальной собственности".</t>
  </si>
  <si>
    <t>Основное мероприятие "Развитие культурно-досуговой деятельности учреждения"</t>
  </si>
  <si>
    <r>
      <t xml:space="preserve">Основное мероприятие </t>
    </r>
    <r>
      <rPr>
        <b/>
        <sz val="10"/>
        <color indexed="8"/>
        <rFont val="Times New Roman"/>
        <family val="1"/>
        <charset val="204"/>
      </rPr>
      <t>"</t>
    </r>
    <r>
      <rPr>
        <sz val="10"/>
        <color indexed="8"/>
        <rFont val="Times New Roman"/>
        <family val="1"/>
        <charset val="204"/>
      </rPr>
      <t>Организация свободного времени молодёжи и развитие ее активности, гражданских принципов и патриатического сознания в молодёжной сфере".</t>
    </r>
  </si>
  <si>
    <t>Основное мероприятие "Развитие массовой физической культуры и спорта, спортивной инфраструктуры , пропаганда здорового образа жизни"</t>
  </si>
  <si>
    <t>Основное мероприятие" Организация деятельности муниципального учреждения"</t>
  </si>
  <si>
    <t>Основное мероприятие "Обеспечение безопасности дорожного движения"</t>
  </si>
  <si>
    <t>Основное мероприятие " Содержание и благоустройство населённых пунктов с.п. Леуши"</t>
  </si>
  <si>
    <t>Подпрограмма" Энергосбережение и повышение энергетической эффективности "</t>
  </si>
  <si>
    <t>Основное мероприятие "Дополнительное пенсионное обеспечение отдельных категорий граждан"</t>
  </si>
  <si>
    <t>Основное мероприятие "Организация деятельности органа местного самоуправления муниципального образования сельское поселение Леуши, муниципального казённого учреждения "Административно-хозяйственная служба"</t>
  </si>
  <si>
    <t>Основное мероприятие"Личное страхование народных дружинников на период их участия в мероприятиях по охране общественного порядка".</t>
  </si>
  <si>
    <t>Подпрограмма "Укрепление пожарной безопасности в сельском поселении Леуши"</t>
  </si>
  <si>
    <t>Утверждено в бюджете сельского поселения Леуши 2024 год</t>
  </si>
  <si>
    <t>Основное мертприятие"Реализация инициативных проектов"</t>
  </si>
  <si>
    <t>Исполнитель: начальник отдела финансово-бюджетной политики</t>
  </si>
  <si>
    <t>Н.В.Столбова</t>
  </si>
  <si>
    <t>Исполнение (касса) на 01.07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</si>
</sst>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43" fontId="9" fillId="0" borderId="1" xfId="0" applyNumberFormat="1" applyFont="1" applyBorder="1" applyAlignment="1">
      <alignment horizontal="justify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43" fontId="9" fillId="4" borderId="1" xfId="0" applyNumberFormat="1" applyFont="1" applyFill="1" applyBorder="1" applyAlignment="1">
      <alignment horizontal="justify" wrapText="1"/>
    </xf>
    <xf numFmtId="43" fontId="10" fillId="4" borderId="1" xfId="0" applyNumberFormat="1" applyFont="1" applyFill="1" applyBorder="1" applyAlignment="1">
      <alignment horizontal="justify" wrapText="1"/>
    </xf>
    <xf numFmtId="43" fontId="9" fillId="5" borderId="1" xfId="0" applyNumberFormat="1" applyFont="1" applyFill="1" applyBorder="1" applyAlignment="1">
      <alignment horizontal="justify" wrapText="1"/>
    </xf>
    <xf numFmtId="43" fontId="9" fillId="0" borderId="1" xfId="0" applyNumberFormat="1" applyFont="1" applyFill="1" applyBorder="1" applyAlignment="1">
      <alignment horizontal="justify" wrapText="1"/>
    </xf>
    <xf numFmtId="43" fontId="4" fillId="0" borderId="0" xfId="0" applyNumberFormat="1" applyFont="1"/>
    <xf numFmtId="0" fontId="15" fillId="0" borderId="0" xfId="0" applyFont="1" applyFill="1"/>
    <xf numFmtId="0" fontId="17" fillId="0" borderId="0" xfId="0" applyFont="1" applyFill="1"/>
    <xf numFmtId="43" fontId="11" fillId="4" borderId="1" xfId="0" applyNumberFormat="1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textRotation="90" wrapText="1"/>
    </xf>
    <xf numFmtId="0" fontId="6" fillId="3" borderId="1" xfId="0" applyNumberFormat="1" applyFont="1" applyFill="1" applyBorder="1" applyAlignment="1">
      <alignment horizontal="left" vertical="top" wrapText="1"/>
    </xf>
    <xf numFmtId="43" fontId="10" fillId="3" borderId="1" xfId="0" applyNumberFormat="1" applyFont="1" applyFill="1" applyBorder="1" applyAlignment="1">
      <alignment horizontal="justify" wrapText="1"/>
    </xf>
    <xf numFmtId="43" fontId="10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justify" vertical="top" wrapText="1"/>
    </xf>
    <xf numFmtId="0" fontId="10" fillId="3" borderId="1" xfId="0" applyFont="1" applyFill="1" applyBorder="1" applyAlignment="1">
      <alignment horizontal="justify" vertical="top" wrapText="1"/>
    </xf>
    <xf numFmtId="0" fontId="7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18" fillId="0" borderId="1" xfId="0" applyNumberFormat="1" applyFont="1" applyFill="1" applyBorder="1" applyAlignment="1">
      <alignment horizontal="left" vertical="top" wrapText="1"/>
    </xf>
    <xf numFmtId="43" fontId="14" fillId="0" borderId="1" xfId="0" applyNumberFormat="1" applyFont="1" applyFill="1" applyBorder="1" applyAlignment="1">
      <alignment horizontal="justify" wrapText="1"/>
    </xf>
    <xf numFmtId="0" fontId="14" fillId="0" borderId="1" xfId="0" applyFont="1" applyFill="1" applyBorder="1" applyAlignment="1">
      <alignment horizontal="justify" vertical="top" wrapText="1"/>
    </xf>
    <xf numFmtId="43" fontId="16" fillId="0" borderId="1" xfId="0" applyNumberFormat="1" applyFont="1" applyFill="1" applyBorder="1" applyAlignment="1">
      <alignment horizontal="justify" wrapText="1"/>
    </xf>
    <xf numFmtId="0" fontId="16" fillId="0" borderId="1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43" fontId="10" fillId="0" borderId="1" xfId="0" applyNumberFormat="1" applyFont="1" applyFill="1" applyBorder="1" applyAlignment="1">
      <alignment horizontal="justify" wrapText="1"/>
    </xf>
    <xf numFmtId="43" fontId="18" fillId="0" borderId="1" xfId="0" applyNumberFormat="1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8"/>
  <sheetViews>
    <sheetView tabSelected="1" zoomScale="68" zoomScaleNormal="68" workbookViewId="0">
      <pane xSplit="1" ySplit="6" topLeftCell="B21" activePane="bottomRight" state="frozen"/>
      <selection pane="topRight" activeCell="B1" sqref="B1"/>
      <selection pane="bottomLeft" activeCell="A7" sqref="A7"/>
      <selection pane="bottomRight" activeCell="Y26" sqref="Y26"/>
    </sheetView>
  </sheetViews>
  <sheetFormatPr defaultRowHeight="15" x14ac:dyDescent="0.25"/>
  <cols>
    <col min="1" max="1" width="39.28515625" style="1" customWidth="1"/>
    <col min="2" max="2" width="13.42578125" style="1" customWidth="1"/>
    <col min="3" max="3" width="14.7109375" style="1" customWidth="1"/>
    <col min="4" max="4" width="15.42578125" style="1" bestFit="1" customWidth="1"/>
    <col min="5" max="5" width="15.42578125" style="1" customWidth="1"/>
    <col min="6" max="6" width="14.7109375" style="1" customWidth="1"/>
    <col min="7" max="7" width="16" style="1" customWidth="1"/>
    <col min="8" max="9" width="15.85546875" style="1" customWidth="1"/>
    <col min="10" max="10" width="15.140625" style="1" customWidth="1"/>
    <col min="11" max="11" width="14.85546875" style="1" customWidth="1"/>
    <col min="12" max="12" width="13.7109375" style="1" customWidth="1"/>
    <col min="13" max="13" width="18.85546875" style="1" customWidth="1"/>
    <col min="14" max="14" width="14.7109375" style="1" customWidth="1"/>
    <col min="15" max="15" width="15.42578125" style="1" customWidth="1"/>
    <col min="16" max="16" width="16.7109375" style="1" customWidth="1"/>
    <col min="17" max="17" width="13.42578125" style="1" customWidth="1"/>
    <col min="18" max="16384" width="9.140625" style="1"/>
  </cols>
  <sheetData>
    <row r="2" spans="1:17" x14ac:dyDescent="0.25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39" t="s">
        <v>18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 x14ac:dyDescent="0.2">
      <c r="A5" s="38" t="s">
        <v>0</v>
      </c>
      <c r="B5" s="38" t="s">
        <v>43</v>
      </c>
      <c r="C5" s="38"/>
      <c r="D5" s="38"/>
      <c r="E5" s="38"/>
      <c r="F5" s="38"/>
      <c r="G5" s="38" t="s">
        <v>47</v>
      </c>
      <c r="H5" s="38"/>
      <c r="I5" s="38"/>
      <c r="J5" s="38"/>
      <c r="K5" s="38"/>
      <c r="L5" s="38" t="s">
        <v>19</v>
      </c>
      <c r="M5" s="38"/>
      <c r="N5" s="38"/>
      <c r="O5" s="38"/>
      <c r="P5" s="38"/>
      <c r="Q5" s="38" t="s">
        <v>1</v>
      </c>
    </row>
    <row r="6" spans="1:17" s="6" customFormat="1" ht="63" x14ac:dyDescent="0.2">
      <c r="A6" s="38"/>
      <c r="B6" s="18" t="s">
        <v>20</v>
      </c>
      <c r="C6" s="18" t="s">
        <v>21</v>
      </c>
      <c r="D6" s="18" t="s">
        <v>22</v>
      </c>
      <c r="E6" s="18" t="s">
        <v>23</v>
      </c>
      <c r="F6" s="18" t="s">
        <v>24</v>
      </c>
      <c r="G6" s="18" t="s">
        <v>20</v>
      </c>
      <c r="H6" s="18" t="s">
        <v>21</v>
      </c>
      <c r="I6" s="18" t="s">
        <v>22</v>
      </c>
      <c r="J6" s="18" t="s">
        <v>23</v>
      </c>
      <c r="K6" s="18" t="s">
        <v>24</v>
      </c>
      <c r="L6" s="18" t="s">
        <v>20</v>
      </c>
      <c r="M6" s="18" t="s">
        <v>21</v>
      </c>
      <c r="N6" s="18" t="s">
        <v>22</v>
      </c>
      <c r="O6" s="18" t="s">
        <v>23</v>
      </c>
      <c r="P6" s="18" t="s">
        <v>24</v>
      </c>
      <c r="Q6" s="38"/>
    </row>
    <row r="7" spans="1:17" s="2" customFormat="1" ht="25.5" x14ac:dyDescent="0.2">
      <c r="A7" s="19" t="s">
        <v>25</v>
      </c>
      <c r="B7" s="20">
        <f>B8+B9+B10+B11</f>
        <v>0</v>
      </c>
      <c r="C7" s="20">
        <f t="shared" ref="C7:E7" si="0">C8+C9+C10+C11</f>
        <v>830000</v>
      </c>
      <c r="D7" s="20">
        <f>D8+D9+D10+D11</f>
        <v>2054884.85</v>
      </c>
      <c r="E7" s="20">
        <f t="shared" si="0"/>
        <v>21249025.68</v>
      </c>
      <c r="F7" s="20">
        <f>B7+C7+D7+E7</f>
        <v>24133910.530000001</v>
      </c>
      <c r="G7" s="20">
        <f>G8+G9+G10+G11</f>
        <v>0</v>
      </c>
      <c r="H7" s="20">
        <f t="shared" ref="H7:P7" si="1">H8+H9+H10+H11</f>
        <v>540000</v>
      </c>
      <c r="I7" s="20">
        <f t="shared" si="1"/>
        <v>1112952.57</v>
      </c>
      <c r="J7" s="20">
        <f t="shared" si="1"/>
        <v>9216709.1100000013</v>
      </c>
      <c r="K7" s="20">
        <f t="shared" si="1"/>
        <v>10869661.680000002</v>
      </c>
      <c r="L7" s="20">
        <f t="shared" si="1"/>
        <v>0</v>
      </c>
      <c r="M7" s="20">
        <f t="shared" si="1"/>
        <v>290000</v>
      </c>
      <c r="N7" s="20">
        <f t="shared" si="1"/>
        <v>941932.28</v>
      </c>
      <c r="O7" s="20">
        <f t="shared" si="1"/>
        <v>12032316.57</v>
      </c>
      <c r="P7" s="20">
        <f t="shared" si="1"/>
        <v>13264248.85</v>
      </c>
      <c r="Q7" s="21"/>
    </row>
    <row r="8" spans="1:17" ht="27.75" customHeight="1" x14ac:dyDescent="0.25">
      <c r="A8" s="22" t="s">
        <v>32</v>
      </c>
      <c r="B8" s="13"/>
      <c r="C8" s="13"/>
      <c r="D8" s="13">
        <v>41300</v>
      </c>
      <c r="E8" s="13">
        <v>50000</v>
      </c>
      <c r="F8" s="13">
        <f>SUM(B8:E8)</f>
        <v>91300</v>
      </c>
      <c r="G8" s="13"/>
      <c r="H8" s="13"/>
      <c r="I8" s="13">
        <v>41300</v>
      </c>
      <c r="J8" s="13">
        <v>15000</v>
      </c>
      <c r="K8" s="13">
        <f>SUM(G8:J8)</f>
        <v>56300</v>
      </c>
      <c r="L8" s="5">
        <f>B8-G8</f>
        <v>0</v>
      </c>
      <c r="M8" s="5">
        <f t="shared" ref="M8:O11" si="2">C8-H8</f>
        <v>0</v>
      </c>
      <c r="N8" s="5">
        <f t="shared" si="2"/>
        <v>0</v>
      </c>
      <c r="O8" s="5">
        <f t="shared" si="2"/>
        <v>35000</v>
      </c>
      <c r="P8" s="5">
        <f>SUM(L8:O8)</f>
        <v>35000</v>
      </c>
      <c r="Q8" s="23"/>
    </row>
    <row r="9" spans="1:17" ht="66" customHeight="1" x14ac:dyDescent="0.25">
      <c r="A9" s="22" t="s">
        <v>33</v>
      </c>
      <c r="B9" s="13"/>
      <c r="C9" s="13">
        <v>290000</v>
      </c>
      <c r="D9" s="13">
        <v>143528.01</v>
      </c>
      <c r="E9" s="13">
        <f>701811.03-143528.01</f>
        <v>558283.02</v>
      </c>
      <c r="F9" s="13">
        <f t="shared" ref="F9" si="3">SUM(B9:E9)</f>
        <v>991811.03</v>
      </c>
      <c r="G9" s="13"/>
      <c r="H9" s="13">
        <v>0</v>
      </c>
      <c r="I9" s="13">
        <v>110236.57</v>
      </c>
      <c r="J9" s="13">
        <f>430739.46-110236.57</f>
        <v>320502.89</v>
      </c>
      <c r="K9" s="13">
        <f t="shared" ref="K9:K10" si="4">SUM(G9:J9)</f>
        <v>430739.46</v>
      </c>
      <c r="L9" s="5">
        <f>B9-G9</f>
        <v>0</v>
      </c>
      <c r="M9" s="5">
        <f t="shared" si="2"/>
        <v>290000</v>
      </c>
      <c r="N9" s="5">
        <f t="shared" si="2"/>
        <v>33291.440000000002</v>
      </c>
      <c r="O9" s="5">
        <f t="shared" si="2"/>
        <v>237780.13</v>
      </c>
      <c r="P9" s="5">
        <f t="shared" ref="P9:P11" si="5">SUM(L9:O9)</f>
        <v>561071.57000000007</v>
      </c>
      <c r="Q9" s="23"/>
    </row>
    <row r="10" spans="1:17" ht="51" x14ac:dyDescent="0.25">
      <c r="A10" s="22" t="s">
        <v>34</v>
      </c>
      <c r="B10" s="36"/>
      <c r="C10" s="36"/>
      <c r="D10" s="13">
        <v>200000</v>
      </c>
      <c r="E10" s="13">
        <v>20000</v>
      </c>
      <c r="F10" s="13">
        <f t="shared" ref="F10" si="6">B10+C10+D10+E10</f>
        <v>220000</v>
      </c>
      <c r="G10" s="13"/>
      <c r="H10" s="13"/>
      <c r="I10" s="13">
        <v>0</v>
      </c>
      <c r="J10" s="13">
        <v>9000</v>
      </c>
      <c r="K10" s="13">
        <f t="shared" si="4"/>
        <v>9000</v>
      </c>
      <c r="L10" s="5">
        <f>B10-G10</f>
        <v>0</v>
      </c>
      <c r="M10" s="5">
        <f t="shared" si="2"/>
        <v>0</v>
      </c>
      <c r="N10" s="5">
        <f t="shared" si="2"/>
        <v>200000</v>
      </c>
      <c r="O10" s="5">
        <f t="shared" si="2"/>
        <v>11000</v>
      </c>
      <c r="P10" s="5">
        <f t="shared" si="5"/>
        <v>211000</v>
      </c>
      <c r="Q10" s="23"/>
    </row>
    <row r="11" spans="1:17" ht="25.5" x14ac:dyDescent="0.25">
      <c r="A11" s="22" t="s">
        <v>35</v>
      </c>
      <c r="B11" s="13"/>
      <c r="C11" s="13">
        <v>540000</v>
      </c>
      <c r="D11" s="13">
        <v>1670056.84</v>
      </c>
      <c r="E11" s="13">
        <v>20620742.66</v>
      </c>
      <c r="F11" s="13">
        <f>B11+C11+D11+E11</f>
        <v>22830799.5</v>
      </c>
      <c r="G11" s="13"/>
      <c r="H11" s="13">
        <v>540000</v>
      </c>
      <c r="I11" s="13">
        <v>961416</v>
      </c>
      <c r="J11" s="13">
        <v>8872206.2200000007</v>
      </c>
      <c r="K11" s="13">
        <f>SUM(G11:J11)</f>
        <v>10373622.220000001</v>
      </c>
      <c r="L11" s="5">
        <f>B11-G11</f>
        <v>0</v>
      </c>
      <c r="M11" s="5">
        <f t="shared" si="2"/>
        <v>0</v>
      </c>
      <c r="N11" s="5">
        <f t="shared" si="2"/>
        <v>708640.84000000008</v>
      </c>
      <c r="O11" s="5">
        <f t="shared" si="2"/>
        <v>11748536.439999999</v>
      </c>
      <c r="P11" s="5">
        <f t="shared" si="5"/>
        <v>12457177.279999999</v>
      </c>
      <c r="Q11" s="23"/>
    </row>
    <row r="12" spans="1:17" s="2" customFormat="1" ht="38.25" x14ac:dyDescent="0.2">
      <c r="A12" s="19" t="s">
        <v>26</v>
      </c>
      <c r="B12" s="20">
        <f>B13+B22+B26+B17+B24</f>
        <v>191095.87</v>
      </c>
      <c r="C12" s="20">
        <f>C13+C22+C26+C17+C24</f>
        <v>2653045.5099999998</v>
      </c>
      <c r="D12" s="20">
        <f>D13+D22+D26+D17+D24</f>
        <v>16567521.960000001</v>
      </c>
      <c r="E12" s="20">
        <f>E13+E22+E26+E17+E24</f>
        <v>8259862.2999999998</v>
      </c>
      <c r="F12" s="20">
        <f>F13+F22+F26+F17+F24</f>
        <v>27671525.640000001</v>
      </c>
      <c r="G12" s="20">
        <f t="shared" ref="G12:P12" si="7">G13+G22+G17+G24+G26</f>
        <v>0</v>
      </c>
      <c r="H12" s="20">
        <f t="shared" si="7"/>
        <v>0</v>
      </c>
      <c r="I12" s="20">
        <f t="shared" si="7"/>
        <v>206998.14</v>
      </c>
      <c r="J12" s="20">
        <f t="shared" si="7"/>
        <v>2529032.4</v>
      </c>
      <c r="K12" s="20">
        <f t="shared" si="7"/>
        <v>2736030.54</v>
      </c>
      <c r="L12" s="20">
        <f t="shared" si="7"/>
        <v>0</v>
      </c>
      <c r="M12" s="20">
        <f t="shared" si="7"/>
        <v>1100200</v>
      </c>
      <c r="N12" s="20">
        <f t="shared" si="7"/>
        <v>15701300</v>
      </c>
      <c r="O12" s="20">
        <f t="shared" si="7"/>
        <v>5730829.9000000004</v>
      </c>
      <c r="P12" s="20">
        <f t="shared" si="7"/>
        <v>22532329.899999999</v>
      </c>
      <c r="Q12" s="24"/>
    </row>
    <row r="13" spans="1:17" s="7" customFormat="1" x14ac:dyDescent="0.25">
      <c r="A13" s="25" t="s">
        <v>4</v>
      </c>
      <c r="B13" s="17">
        <f>SUM(B14:B16)</f>
        <v>0</v>
      </c>
      <c r="C13" s="17">
        <f>C14+C15+C16</f>
        <v>1100200</v>
      </c>
      <c r="D13" s="17">
        <f t="shared" ref="D13:K13" si="8">SUM(D14:D16)</f>
        <v>15701300</v>
      </c>
      <c r="E13" s="17">
        <f>SUM(E14:E16)</f>
        <v>8259862.2999999998</v>
      </c>
      <c r="F13" s="17">
        <f>SUM(F14:F16)</f>
        <v>25061362.300000001</v>
      </c>
      <c r="G13" s="17"/>
      <c r="H13" s="17">
        <f t="shared" ref="H13:I13" si="9">H14+H15+H16</f>
        <v>0</v>
      </c>
      <c r="I13" s="17">
        <f t="shared" si="9"/>
        <v>0</v>
      </c>
      <c r="J13" s="17">
        <f>J14+J15+J16</f>
        <v>2529032.4</v>
      </c>
      <c r="K13" s="17">
        <f t="shared" si="8"/>
        <v>2529032.4</v>
      </c>
      <c r="L13" s="17">
        <f>B13-G13</f>
        <v>0</v>
      </c>
      <c r="M13" s="17">
        <f t="shared" ref="L13:O16" si="10">C13-H13</f>
        <v>1100200</v>
      </c>
      <c r="N13" s="17">
        <f t="shared" si="10"/>
        <v>15701300</v>
      </c>
      <c r="O13" s="17">
        <f t="shared" si="10"/>
        <v>5730829.9000000004</v>
      </c>
      <c r="P13" s="17">
        <f>SUM(L13:O13)</f>
        <v>22532329.899999999</v>
      </c>
      <c r="Q13" s="26"/>
    </row>
    <row r="14" spans="1:17" ht="25.5" x14ac:dyDescent="0.25">
      <c r="A14" s="22" t="s">
        <v>16</v>
      </c>
      <c r="B14" s="13"/>
      <c r="C14" s="13">
        <f>1100200</f>
        <v>1100200</v>
      </c>
      <c r="D14" s="13">
        <f>12651200+550100</f>
        <v>13201300</v>
      </c>
      <c r="E14" s="13">
        <v>1267056.05</v>
      </c>
      <c r="F14" s="13">
        <f>SUM(B14:E14)</f>
        <v>15568556.050000001</v>
      </c>
      <c r="G14" s="13"/>
      <c r="H14" s="13">
        <v>0</v>
      </c>
      <c r="I14" s="13">
        <v>0</v>
      </c>
      <c r="J14" s="13">
        <v>0</v>
      </c>
      <c r="K14" s="13">
        <f>SUM(G14:J14)</f>
        <v>0</v>
      </c>
      <c r="L14" s="5">
        <f t="shared" si="10"/>
        <v>0</v>
      </c>
      <c r="M14" s="5">
        <f t="shared" si="10"/>
        <v>1100200</v>
      </c>
      <c r="N14" s="5">
        <f>D14-I14</f>
        <v>13201300</v>
      </c>
      <c r="O14" s="5">
        <f>E14-J14</f>
        <v>1267056.05</v>
      </c>
      <c r="P14" s="5">
        <f t="shared" ref="P14:P16" si="11">SUM(L14:O14)</f>
        <v>15568556.050000001</v>
      </c>
      <c r="Q14" s="23"/>
    </row>
    <row r="15" spans="1:17" ht="25.5" x14ac:dyDescent="0.25">
      <c r="A15" s="22" t="s">
        <v>5</v>
      </c>
      <c r="B15" s="13"/>
      <c r="C15" s="13"/>
      <c r="D15" s="13"/>
      <c r="E15" s="37">
        <v>2480000</v>
      </c>
      <c r="F15" s="13">
        <f t="shared" ref="F15:F23" si="12">SUM(B15:E15)</f>
        <v>2480000</v>
      </c>
      <c r="G15" s="13"/>
      <c r="H15" s="13"/>
      <c r="I15" s="13"/>
      <c r="J15" s="13">
        <v>837236</v>
      </c>
      <c r="K15" s="13">
        <f>SUM(G15:J15)</f>
        <v>837236</v>
      </c>
      <c r="L15" s="5">
        <f t="shared" si="10"/>
        <v>0</v>
      </c>
      <c r="M15" s="5">
        <f t="shared" si="10"/>
        <v>0</v>
      </c>
      <c r="N15" s="5">
        <f t="shared" si="10"/>
        <v>0</v>
      </c>
      <c r="O15" s="5">
        <f>E15-J15</f>
        <v>1642764</v>
      </c>
      <c r="P15" s="5">
        <f t="shared" si="11"/>
        <v>1642764</v>
      </c>
      <c r="Q15" s="23"/>
    </row>
    <row r="16" spans="1:17" ht="26.25" customHeight="1" x14ac:dyDescent="0.25">
      <c r="A16" s="22" t="s">
        <v>36</v>
      </c>
      <c r="B16" s="13"/>
      <c r="C16" s="13"/>
      <c r="D16" s="13">
        <v>2500000</v>
      </c>
      <c r="E16" s="37">
        <v>4512806.25</v>
      </c>
      <c r="F16" s="13">
        <f t="shared" si="12"/>
        <v>7012806.25</v>
      </c>
      <c r="G16" s="13"/>
      <c r="H16" s="13"/>
      <c r="I16" s="13">
        <v>0</v>
      </c>
      <c r="J16" s="13">
        <v>1691796.4</v>
      </c>
      <c r="K16" s="13">
        <f>J16+I16</f>
        <v>1691796.4</v>
      </c>
      <c r="L16" s="5">
        <f t="shared" si="10"/>
        <v>0</v>
      </c>
      <c r="M16" s="5">
        <f t="shared" si="10"/>
        <v>0</v>
      </c>
      <c r="N16" s="5">
        <f t="shared" si="10"/>
        <v>2500000</v>
      </c>
      <c r="O16" s="5">
        <f>E16-J16</f>
        <v>2821009.85</v>
      </c>
      <c r="P16" s="5">
        <f t="shared" si="11"/>
        <v>5321009.8499999996</v>
      </c>
      <c r="Q16" s="23"/>
    </row>
    <row r="17" spans="1:18" x14ac:dyDescent="0.25">
      <c r="A17" s="25" t="s">
        <v>15</v>
      </c>
      <c r="B17" s="11">
        <f>B19+B20+B18+B21</f>
        <v>191095.87</v>
      </c>
      <c r="C17" s="11">
        <f t="shared" ref="C17:F17" si="13">C19+C20+C18+C21</f>
        <v>1552845.51</v>
      </c>
      <c r="D17" s="11">
        <f t="shared" si="13"/>
        <v>659223.81999999995</v>
      </c>
      <c r="E17" s="11">
        <f t="shared" si="13"/>
        <v>0</v>
      </c>
      <c r="F17" s="11">
        <f t="shared" si="13"/>
        <v>2403165.1999999997</v>
      </c>
      <c r="G17" s="11">
        <f>G19+G20+G18+G21</f>
        <v>0</v>
      </c>
      <c r="H17" s="11">
        <f t="shared" ref="H17:K17" si="14">H19+H20+H18+H21</f>
        <v>0</v>
      </c>
      <c r="I17" s="11">
        <f t="shared" si="14"/>
        <v>0</v>
      </c>
      <c r="J17" s="11">
        <f t="shared" si="14"/>
        <v>0</v>
      </c>
      <c r="K17" s="11">
        <f t="shared" si="14"/>
        <v>0</v>
      </c>
      <c r="L17" s="11">
        <f t="shared" ref="L17" si="15">L19+L20+L18</f>
        <v>0</v>
      </c>
      <c r="M17" s="11">
        <f t="shared" ref="M17" si="16">M19+M20+M18</f>
        <v>0</v>
      </c>
      <c r="N17" s="11">
        <f t="shared" ref="N17" si="17">N19+N20+N18</f>
        <v>0</v>
      </c>
      <c r="O17" s="11">
        <f t="shared" ref="O17" si="18">O19+O20+O18</f>
        <v>0</v>
      </c>
      <c r="P17" s="11">
        <f t="shared" ref="P17" si="19">P19+P20+P18</f>
        <v>0</v>
      </c>
      <c r="Q17" s="27"/>
    </row>
    <row r="18" spans="1:18" ht="25.5" x14ac:dyDescent="0.25">
      <c r="A18" s="22" t="s">
        <v>29</v>
      </c>
      <c r="B18" s="5"/>
      <c r="C18" s="5"/>
      <c r="D18" s="5"/>
      <c r="E18" s="5">
        <v>0</v>
      </c>
      <c r="F18" s="5">
        <f>C18+E18</f>
        <v>0</v>
      </c>
      <c r="G18" s="5"/>
      <c r="H18" s="5"/>
      <c r="I18" s="5"/>
      <c r="J18" s="5">
        <v>0</v>
      </c>
      <c r="K18" s="5">
        <f>SUM(G18:J18)</f>
        <v>0</v>
      </c>
      <c r="L18" s="5"/>
      <c r="M18" s="5">
        <f>C18:C25-H18</f>
        <v>0</v>
      </c>
      <c r="N18" s="5"/>
      <c r="O18" s="5">
        <f>E18-J18</f>
        <v>0</v>
      </c>
      <c r="P18" s="5"/>
      <c r="Q18" s="23"/>
    </row>
    <row r="19" spans="1:18" ht="38.25" x14ac:dyDescent="0.25">
      <c r="A19" s="22" t="s">
        <v>37</v>
      </c>
      <c r="B19" s="13"/>
      <c r="C19" s="13"/>
      <c r="D19" s="13"/>
      <c r="E19" s="13">
        <v>0</v>
      </c>
      <c r="F19" s="13">
        <f>SUM(B19:E19)</f>
        <v>0</v>
      </c>
      <c r="G19" s="13"/>
      <c r="H19" s="13"/>
      <c r="I19" s="13">
        <v>0</v>
      </c>
      <c r="J19" s="13">
        <v>0</v>
      </c>
      <c r="K19" s="13">
        <f>SUM(G19:J19)</f>
        <v>0</v>
      </c>
      <c r="L19" s="5">
        <f t="shared" ref="L19:N19" si="20">B19-G19</f>
        <v>0</v>
      </c>
      <c r="M19" s="5">
        <f t="shared" si="20"/>
        <v>0</v>
      </c>
      <c r="N19" s="5">
        <f t="shared" si="20"/>
        <v>0</v>
      </c>
      <c r="O19" s="5">
        <f>E19-J19</f>
        <v>0</v>
      </c>
      <c r="P19" s="5">
        <f>SUM(L19:O19)</f>
        <v>0</v>
      </c>
      <c r="Q19" s="23"/>
    </row>
    <row r="20" spans="1:18" ht="25.5" x14ac:dyDescent="0.25">
      <c r="A20" s="22" t="s">
        <v>17</v>
      </c>
      <c r="B20" s="13"/>
      <c r="C20" s="13">
        <v>0</v>
      </c>
      <c r="D20" s="13"/>
      <c r="E20" s="13">
        <v>0</v>
      </c>
      <c r="F20" s="13">
        <f>SUM(B20:E20)</f>
        <v>0</v>
      </c>
      <c r="G20" s="13"/>
      <c r="H20" s="13">
        <v>0</v>
      </c>
      <c r="I20" s="13">
        <v>0</v>
      </c>
      <c r="J20" s="13">
        <v>0</v>
      </c>
      <c r="K20" s="13">
        <f>SUM(G20:J20)</f>
        <v>0</v>
      </c>
      <c r="L20" s="5"/>
      <c r="M20" s="5">
        <f>C20:C24-H20</f>
        <v>0</v>
      </c>
      <c r="N20" s="5"/>
      <c r="O20" s="5">
        <f>E20-J20</f>
        <v>0</v>
      </c>
      <c r="P20" s="5"/>
      <c r="Q20" s="23"/>
    </row>
    <row r="21" spans="1:18" ht="25.5" x14ac:dyDescent="0.25">
      <c r="A21" s="22" t="s">
        <v>44</v>
      </c>
      <c r="B21" s="13">
        <v>191095.87</v>
      </c>
      <c r="C21" s="13">
        <v>1552845.51</v>
      </c>
      <c r="D21" s="13">
        <v>659223.81999999995</v>
      </c>
      <c r="E21" s="13"/>
      <c r="F21" s="13">
        <f>SUM(B21:E21)</f>
        <v>2403165.1999999997</v>
      </c>
      <c r="G21" s="13">
        <v>0</v>
      </c>
      <c r="H21" s="13">
        <v>0</v>
      </c>
      <c r="I21" s="13">
        <v>0</v>
      </c>
      <c r="J21" s="13"/>
      <c r="K21" s="13">
        <f>SUM(G21:J21)</f>
        <v>0</v>
      </c>
      <c r="L21" s="5"/>
      <c r="M21" s="5"/>
      <c r="N21" s="5"/>
      <c r="O21" s="5"/>
      <c r="P21" s="5"/>
      <c r="Q21" s="23"/>
    </row>
    <row r="22" spans="1:18" s="7" customFormat="1" ht="27.75" customHeight="1" x14ac:dyDescent="0.25">
      <c r="A22" s="25" t="s">
        <v>6</v>
      </c>
      <c r="B22" s="17">
        <f>B23</f>
        <v>0</v>
      </c>
      <c r="C22" s="17">
        <f>C23</f>
        <v>0</v>
      </c>
      <c r="D22" s="17">
        <f t="shared" ref="D22:O22" si="21">D23</f>
        <v>0</v>
      </c>
      <c r="E22" s="17">
        <f t="shared" si="21"/>
        <v>0</v>
      </c>
      <c r="F22" s="17">
        <f t="shared" si="21"/>
        <v>0</v>
      </c>
      <c r="G22" s="17">
        <f t="shared" si="21"/>
        <v>0</v>
      </c>
      <c r="H22" s="17">
        <f t="shared" si="21"/>
        <v>0</v>
      </c>
      <c r="I22" s="17">
        <f t="shared" si="21"/>
        <v>0</v>
      </c>
      <c r="J22" s="17">
        <f t="shared" si="21"/>
        <v>0</v>
      </c>
      <c r="K22" s="17">
        <f t="shared" si="21"/>
        <v>0</v>
      </c>
      <c r="L22" s="17">
        <f t="shared" si="21"/>
        <v>0</v>
      </c>
      <c r="M22" s="17">
        <f t="shared" si="21"/>
        <v>0</v>
      </c>
      <c r="N22" s="17">
        <f t="shared" si="21"/>
        <v>0</v>
      </c>
      <c r="O22" s="17">
        <f t="shared" si="21"/>
        <v>0</v>
      </c>
      <c r="P22" s="17">
        <f>P23</f>
        <v>0</v>
      </c>
      <c r="Q22" s="26"/>
    </row>
    <row r="23" spans="1:18" ht="25.5" x14ac:dyDescent="0.25">
      <c r="A23" s="22" t="s">
        <v>7</v>
      </c>
      <c r="B23" s="5"/>
      <c r="C23" s="5"/>
      <c r="D23" s="5"/>
      <c r="E23" s="5">
        <v>0</v>
      </c>
      <c r="F23" s="5">
        <f t="shared" si="12"/>
        <v>0</v>
      </c>
      <c r="G23" s="5"/>
      <c r="H23" s="5"/>
      <c r="I23" s="5"/>
      <c r="J23" s="5">
        <v>0</v>
      </c>
      <c r="K23" s="5">
        <f t="shared" ref="K23" si="22">SUM(G23:J23)</f>
        <v>0</v>
      </c>
      <c r="L23" s="5">
        <f t="shared" ref="L23:O23" si="23">B23-G23</f>
        <v>0</v>
      </c>
      <c r="M23" s="5">
        <f t="shared" si="23"/>
        <v>0</v>
      </c>
      <c r="N23" s="5">
        <f t="shared" si="23"/>
        <v>0</v>
      </c>
      <c r="O23" s="5">
        <f t="shared" si="23"/>
        <v>0</v>
      </c>
      <c r="P23" s="5">
        <f t="shared" ref="P23" si="24">SUM(L23:O23)</f>
        <v>0</v>
      </c>
      <c r="Q23" s="23"/>
    </row>
    <row r="24" spans="1:18" ht="27" x14ac:dyDescent="0.25">
      <c r="A24" s="25" t="s">
        <v>12</v>
      </c>
      <c r="B24" s="11">
        <f>B25</f>
        <v>0</v>
      </c>
      <c r="C24" s="11">
        <f t="shared" ref="C24:E24" si="25">C25</f>
        <v>0</v>
      </c>
      <c r="D24" s="11">
        <f t="shared" si="25"/>
        <v>0</v>
      </c>
      <c r="E24" s="10">
        <f t="shared" si="25"/>
        <v>0</v>
      </c>
      <c r="F24" s="11">
        <f>F25</f>
        <v>0</v>
      </c>
      <c r="G24" s="11"/>
      <c r="H24" s="11"/>
      <c r="I24" s="11"/>
      <c r="J24" s="11">
        <f>J25</f>
        <v>0</v>
      </c>
      <c r="K24" s="11">
        <f>K25</f>
        <v>0</v>
      </c>
      <c r="L24" s="11">
        <f>L25</f>
        <v>0</v>
      </c>
      <c r="M24" s="11">
        <f t="shared" ref="M24:N24" si="26">M25</f>
        <v>0</v>
      </c>
      <c r="N24" s="11">
        <f t="shared" si="26"/>
        <v>0</v>
      </c>
      <c r="O24" s="11">
        <f>O25</f>
        <v>0</v>
      </c>
      <c r="P24" s="11">
        <f t="shared" ref="P24:Q24" si="27">P25</f>
        <v>0</v>
      </c>
      <c r="Q24" s="11">
        <f t="shared" si="27"/>
        <v>0</v>
      </c>
    </row>
    <row r="25" spans="1:18" ht="25.5" x14ac:dyDescent="0.25">
      <c r="A25" s="28" t="s">
        <v>13</v>
      </c>
      <c r="B25" s="13"/>
      <c r="C25" s="13"/>
      <c r="D25" s="13"/>
      <c r="E25" s="13"/>
      <c r="F25" s="12">
        <f>B25+C25+D25</f>
        <v>0</v>
      </c>
      <c r="G25" s="12"/>
      <c r="H25" s="12"/>
      <c r="I25" s="12"/>
      <c r="J25" s="12">
        <v>0</v>
      </c>
      <c r="K25" s="12">
        <f>J25</f>
        <v>0</v>
      </c>
      <c r="L25" s="12">
        <f>B25</f>
        <v>0</v>
      </c>
      <c r="M25" s="12">
        <f t="shared" ref="M25:O25" si="28">C25</f>
        <v>0</v>
      </c>
      <c r="N25" s="12">
        <f t="shared" si="28"/>
        <v>0</v>
      </c>
      <c r="O25" s="12">
        <f t="shared" si="28"/>
        <v>0</v>
      </c>
      <c r="P25" s="13">
        <f>L25+M25+N25</f>
        <v>0</v>
      </c>
      <c r="Q25" s="23"/>
    </row>
    <row r="26" spans="1:18" ht="40.5" x14ac:dyDescent="0.25">
      <c r="A26" s="25" t="s">
        <v>38</v>
      </c>
      <c r="B26" s="10"/>
      <c r="C26" s="11">
        <f>C27</f>
        <v>0</v>
      </c>
      <c r="D26" s="11">
        <f>D27</f>
        <v>206998.14</v>
      </c>
      <c r="E26" s="10"/>
      <c r="F26" s="11">
        <f>SUM(B26:E26)</f>
        <v>206998.14</v>
      </c>
      <c r="G26" s="10"/>
      <c r="H26" s="10"/>
      <c r="I26" s="11">
        <f>I27</f>
        <v>206998.14</v>
      </c>
      <c r="J26" s="10"/>
      <c r="K26" s="11">
        <f>SUM(G26:J26)</f>
        <v>206998.14</v>
      </c>
      <c r="L26" s="10"/>
      <c r="M26" s="11">
        <f>M27</f>
        <v>0</v>
      </c>
      <c r="N26" s="11">
        <f>N27</f>
        <v>0</v>
      </c>
      <c r="O26" s="11"/>
      <c r="P26" s="11">
        <f>M26+N26</f>
        <v>0</v>
      </c>
      <c r="Q26" s="11">
        <f>N26+O26</f>
        <v>0</v>
      </c>
    </row>
    <row r="27" spans="1:18" ht="76.5" x14ac:dyDescent="0.25">
      <c r="A27" s="22" t="s">
        <v>14</v>
      </c>
      <c r="B27" s="13"/>
      <c r="C27" s="13"/>
      <c r="D27" s="13">
        <v>206998.14</v>
      </c>
      <c r="E27" s="13"/>
      <c r="F27" s="13">
        <f>SUM(B27:E27)</f>
        <v>206998.14</v>
      </c>
      <c r="G27" s="13"/>
      <c r="H27" s="13"/>
      <c r="I27" s="13">
        <v>206998.14</v>
      </c>
      <c r="J27" s="13"/>
      <c r="K27" s="13">
        <f>SUM(G27:J27)</f>
        <v>206998.14</v>
      </c>
      <c r="L27" s="5"/>
      <c r="M27" s="5">
        <f>C27-H27</f>
        <v>0</v>
      </c>
      <c r="N27" s="5">
        <f>D27-I27</f>
        <v>0</v>
      </c>
      <c r="O27" s="5"/>
      <c r="P27" s="5">
        <f>M27+N27</f>
        <v>0</v>
      </c>
      <c r="Q27" s="23"/>
    </row>
    <row r="28" spans="1:18" s="2" customFormat="1" ht="25.5" x14ac:dyDescent="0.2">
      <c r="A28" s="19" t="s">
        <v>27</v>
      </c>
      <c r="B28" s="20">
        <f>B29+B30</f>
        <v>728098.05</v>
      </c>
      <c r="C28" s="20">
        <f t="shared" ref="C28:F28" si="29">C29+C30</f>
        <v>2146761.2400000002</v>
      </c>
      <c r="D28" s="20">
        <f t="shared" si="29"/>
        <v>0</v>
      </c>
      <c r="E28" s="20">
        <f t="shared" si="29"/>
        <v>29139537.48</v>
      </c>
      <c r="F28" s="20">
        <f t="shared" si="29"/>
        <v>32014396.77</v>
      </c>
      <c r="G28" s="20">
        <f t="shared" ref="G28" si="30">G29+G30</f>
        <v>140674.22</v>
      </c>
      <c r="H28" s="20">
        <f t="shared" ref="H28" si="31">H29+H30</f>
        <v>599938.77</v>
      </c>
      <c r="I28" s="20">
        <f t="shared" ref="I28" si="32">I29+I30</f>
        <v>0</v>
      </c>
      <c r="J28" s="20">
        <f t="shared" ref="J28" si="33">J29+J30</f>
        <v>15318665.800000001</v>
      </c>
      <c r="K28" s="20">
        <f>K29+K30</f>
        <v>16059278.790000001</v>
      </c>
      <c r="L28" s="20">
        <f t="shared" ref="L28" si="34">L29+L30</f>
        <v>587423.83000000007</v>
      </c>
      <c r="M28" s="20">
        <f t="shared" ref="M28" si="35">M29+M30</f>
        <v>1546822.4700000002</v>
      </c>
      <c r="N28" s="20">
        <f t="shared" ref="N28" si="36">N29+N30</f>
        <v>0</v>
      </c>
      <c r="O28" s="20">
        <f t="shared" ref="O28" si="37">O29+O30</f>
        <v>13820871.68</v>
      </c>
      <c r="P28" s="20">
        <f t="shared" ref="P28" si="38">P29+P30</f>
        <v>15955117.98</v>
      </c>
      <c r="Q28" s="20">
        <f t="shared" ref="Q28" si="39">Q29+Q30</f>
        <v>0</v>
      </c>
    </row>
    <row r="29" spans="1:18" s="2" customFormat="1" ht="38.25" x14ac:dyDescent="0.2">
      <c r="A29" s="29" t="s">
        <v>39</v>
      </c>
      <c r="B29" s="30">
        <v>0</v>
      </c>
      <c r="C29" s="30"/>
      <c r="D29" s="30">
        <v>0</v>
      </c>
      <c r="E29" s="30">
        <v>545436</v>
      </c>
      <c r="F29" s="30">
        <f>B29+C29+D29+E29</f>
        <v>545436</v>
      </c>
      <c r="G29" s="30">
        <v>0</v>
      </c>
      <c r="H29" s="30">
        <v>0</v>
      </c>
      <c r="I29" s="30">
        <v>0</v>
      </c>
      <c r="J29" s="30">
        <v>276743</v>
      </c>
      <c r="K29" s="30">
        <f>J29</f>
        <v>276743</v>
      </c>
      <c r="L29" s="30">
        <v>0</v>
      </c>
      <c r="M29" s="30">
        <v>0</v>
      </c>
      <c r="N29" s="30">
        <v>0</v>
      </c>
      <c r="O29" s="30">
        <f>E29-J29</f>
        <v>268693</v>
      </c>
      <c r="P29" s="30">
        <f>SUM(L29:O29)</f>
        <v>268693</v>
      </c>
      <c r="Q29" s="31"/>
      <c r="R29" s="15"/>
    </row>
    <row r="30" spans="1:18" s="7" customFormat="1" ht="81.75" customHeight="1" x14ac:dyDescent="0.25">
      <c r="A30" s="29" t="s">
        <v>40</v>
      </c>
      <c r="B30" s="32">
        <v>728098.05</v>
      </c>
      <c r="C30" s="32">
        <v>2146761.2400000002</v>
      </c>
      <c r="D30" s="32"/>
      <c r="E30" s="32">
        <v>28594101.48</v>
      </c>
      <c r="F30" s="32">
        <f>SUM(B30:E30)</f>
        <v>31468960.77</v>
      </c>
      <c r="G30" s="32">
        <v>140674.22</v>
      </c>
      <c r="H30" s="32">
        <v>599938.77</v>
      </c>
      <c r="I30" s="32"/>
      <c r="J30" s="32">
        <v>15041922.800000001</v>
      </c>
      <c r="K30" s="32">
        <f>G30+H30+J30+I30</f>
        <v>15782535.790000001</v>
      </c>
      <c r="L30" s="32">
        <f>B30-G30</f>
        <v>587423.83000000007</v>
      </c>
      <c r="M30" s="32">
        <f>C30-H30</f>
        <v>1546822.4700000002</v>
      </c>
      <c r="N30" s="32">
        <f t="shared" ref="N30" si="40">D30-I30</f>
        <v>0</v>
      </c>
      <c r="O30" s="32">
        <f>E30-J30</f>
        <v>13552178.68</v>
      </c>
      <c r="P30" s="30">
        <f t="shared" ref="P30" si="41">SUM(L30:O30)</f>
        <v>15686424.98</v>
      </c>
      <c r="Q30" s="33"/>
      <c r="R30" s="16"/>
    </row>
    <row r="31" spans="1:18" ht="64.5" customHeight="1" x14ac:dyDescent="0.25">
      <c r="A31" s="19" t="s">
        <v>28</v>
      </c>
      <c r="B31" s="20">
        <f>B32+B33</f>
        <v>0</v>
      </c>
      <c r="C31" s="20">
        <f t="shared" ref="C31:E31" si="42">C32+C33</f>
        <v>20870</v>
      </c>
      <c r="D31" s="20">
        <f t="shared" si="42"/>
        <v>0</v>
      </c>
      <c r="E31" s="20">
        <f t="shared" si="42"/>
        <v>5217.5</v>
      </c>
      <c r="F31" s="20">
        <f>C31+E31+D31</f>
        <v>26087.5</v>
      </c>
      <c r="G31" s="20">
        <f>G32+G33</f>
        <v>0</v>
      </c>
      <c r="H31" s="20">
        <f t="shared" ref="H31:P31" si="43">H32+H33</f>
        <v>0</v>
      </c>
      <c r="I31" s="20">
        <f t="shared" si="43"/>
        <v>0</v>
      </c>
      <c r="J31" s="20">
        <f t="shared" si="43"/>
        <v>0</v>
      </c>
      <c r="K31" s="20">
        <f t="shared" si="43"/>
        <v>0</v>
      </c>
      <c r="L31" s="20">
        <f t="shared" si="43"/>
        <v>0</v>
      </c>
      <c r="M31" s="20">
        <f t="shared" si="43"/>
        <v>20870</v>
      </c>
      <c r="N31" s="20">
        <f t="shared" si="43"/>
        <v>0</v>
      </c>
      <c r="O31" s="20">
        <f t="shared" si="43"/>
        <v>5217.5</v>
      </c>
      <c r="P31" s="20">
        <f t="shared" si="43"/>
        <v>26087.5</v>
      </c>
      <c r="Q31" s="34"/>
    </row>
    <row r="32" spans="1:18" ht="51" x14ac:dyDescent="0.25">
      <c r="A32" s="28" t="s">
        <v>8</v>
      </c>
      <c r="B32" s="13"/>
      <c r="C32" s="13">
        <v>19978</v>
      </c>
      <c r="D32" s="13">
        <v>0</v>
      </c>
      <c r="E32" s="13">
        <v>4994.5</v>
      </c>
      <c r="F32" s="13">
        <f>B32+C32+D32+E32</f>
        <v>24972.5</v>
      </c>
      <c r="G32" s="13"/>
      <c r="H32" s="13">
        <v>0</v>
      </c>
      <c r="I32" s="13">
        <v>0</v>
      </c>
      <c r="J32" s="13">
        <v>0</v>
      </c>
      <c r="K32" s="13">
        <f>G32+H32+I32+J32</f>
        <v>0</v>
      </c>
      <c r="L32" s="13"/>
      <c r="M32" s="13">
        <f t="shared" ref="M32:O33" si="44">C32-H32</f>
        <v>19978</v>
      </c>
      <c r="N32" s="13">
        <f t="shared" si="44"/>
        <v>0</v>
      </c>
      <c r="O32" s="13">
        <f t="shared" si="44"/>
        <v>4994.5</v>
      </c>
      <c r="P32" s="13">
        <f>SUM(L32:O32)</f>
        <v>24972.5</v>
      </c>
      <c r="Q32" s="35"/>
    </row>
    <row r="33" spans="1:17" ht="51" x14ac:dyDescent="0.25">
      <c r="A33" s="28" t="s">
        <v>41</v>
      </c>
      <c r="B33" s="13"/>
      <c r="C33" s="13">
        <v>892</v>
      </c>
      <c r="D33" s="13"/>
      <c r="E33" s="13">
        <v>223</v>
      </c>
      <c r="F33" s="13">
        <f>C33+E33</f>
        <v>1115</v>
      </c>
      <c r="G33" s="13"/>
      <c r="H33" s="13">
        <v>0</v>
      </c>
      <c r="I33" s="13"/>
      <c r="J33" s="13">
        <v>0</v>
      </c>
      <c r="K33" s="13">
        <f>G33+H33+I33+J33</f>
        <v>0</v>
      </c>
      <c r="L33" s="13"/>
      <c r="M33" s="13">
        <f t="shared" si="44"/>
        <v>892</v>
      </c>
      <c r="N33" s="13">
        <f t="shared" si="44"/>
        <v>0</v>
      </c>
      <c r="O33" s="13">
        <f t="shared" si="44"/>
        <v>223</v>
      </c>
      <c r="P33" s="13">
        <f>SUM(L33:O33)</f>
        <v>1115</v>
      </c>
      <c r="Q33" s="35"/>
    </row>
    <row r="34" spans="1:17" ht="64.5" customHeight="1" x14ac:dyDescent="0.25">
      <c r="A34" s="19" t="s">
        <v>30</v>
      </c>
      <c r="B34" s="20">
        <f>B35</f>
        <v>0</v>
      </c>
      <c r="C34" s="20">
        <f t="shared" ref="C34:F34" si="45">C36</f>
        <v>0</v>
      </c>
      <c r="D34" s="20">
        <f t="shared" si="45"/>
        <v>50115</v>
      </c>
      <c r="E34" s="20">
        <f t="shared" si="45"/>
        <v>0</v>
      </c>
      <c r="F34" s="20">
        <f t="shared" si="45"/>
        <v>50115</v>
      </c>
      <c r="G34" s="20">
        <f>G36</f>
        <v>0</v>
      </c>
      <c r="H34" s="20">
        <f t="shared" ref="H34:P34" si="46">H36</f>
        <v>0</v>
      </c>
      <c r="I34" s="20">
        <f t="shared" si="46"/>
        <v>0</v>
      </c>
      <c r="J34" s="20">
        <f t="shared" si="46"/>
        <v>0</v>
      </c>
      <c r="K34" s="20">
        <f t="shared" si="46"/>
        <v>0</v>
      </c>
      <c r="L34" s="20">
        <f t="shared" si="46"/>
        <v>0</v>
      </c>
      <c r="M34" s="20">
        <f t="shared" si="46"/>
        <v>0</v>
      </c>
      <c r="N34" s="20">
        <f t="shared" si="46"/>
        <v>50115</v>
      </c>
      <c r="O34" s="20">
        <f t="shared" si="46"/>
        <v>0</v>
      </c>
      <c r="P34" s="20">
        <f t="shared" si="46"/>
        <v>50115</v>
      </c>
      <c r="Q34" s="34"/>
    </row>
    <row r="35" spans="1:17" s="7" customFormat="1" ht="40.5" x14ac:dyDescent="0.25">
      <c r="A35" s="25" t="s">
        <v>42</v>
      </c>
      <c r="B35" s="17">
        <f>B36</f>
        <v>0</v>
      </c>
      <c r="C35" s="17">
        <f t="shared" ref="C35:Q35" si="47">C36</f>
        <v>0</v>
      </c>
      <c r="D35" s="17">
        <f t="shared" si="47"/>
        <v>50115</v>
      </c>
      <c r="E35" s="17">
        <f t="shared" si="47"/>
        <v>0</v>
      </c>
      <c r="F35" s="17">
        <f t="shared" si="47"/>
        <v>50115</v>
      </c>
      <c r="G35" s="17">
        <f t="shared" si="47"/>
        <v>0</v>
      </c>
      <c r="H35" s="17">
        <f t="shared" si="47"/>
        <v>0</v>
      </c>
      <c r="I35" s="17">
        <f t="shared" si="47"/>
        <v>0</v>
      </c>
      <c r="J35" s="17">
        <f t="shared" si="47"/>
        <v>0</v>
      </c>
      <c r="K35" s="17">
        <f t="shared" si="47"/>
        <v>0</v>
      </c>
      <c r="L35" s="17">
        <f t="shared" si="47"/>
        <v>0</v>
      </c>
      <c r="M35" s="17">
        <f t="shared" si="47"/>
        <v>0</v>
      </c>
      <c r="N35" s="17">
        <f t="shared" si="47"/>
        <v>50115</v>
      </c>
      <c r="O35" s="17">
        <f t="shared" si="47"/>
        <v>0</v>
      </c>
      <c r="P35" s="17">
        <f t="shared" si="47"/>
        <v>50115</v>
      </c>
      <c r="Q35" s="17">
        <f t="shared" si="47"/>
        <v>0</v>
      </c>
    </row>
    <row r="36" spans="1:17" ht="58.5" customHeight="1" x14ac:dyDescent="0.25">
      <c r="A36" s="28" t="s">
        <v>31</v>
      </c>
      <c r="B36" s="13"/>
      <c r="C36" s="13"/>
      <c r="D36" s="13">
        <v>50115</v>
      </c>
      <c r="E36" s="13">
        <v>0</v>
      </c>
      <c r="F36" s="13">
        <f>B36+C36+D36+E36</f>
        <v>50115</v>
      </c>
      <c r="G36" s="13"/>
      <c r="H36" s="13">
        <v>0</v>
      </c>
      <c r="I36" s="13">
        <v>0</v>
      </c>
      <c r="J36" s="13">
        <v>0</v>
      </c>
      <c r="K36" s="13">
        <f>G36+H36+I36+J36</f>
        <v>0</v>
      </c>
      <c r="L36" s="13"/>
      <c r="M36" s="13">
        <f t="shared" ref="M36" si="48">C36-H36</f>
        <v>0</v>
      </c>
      <c r="N36" s="13">
        <f t="shared" ref="N36" si="49">D36-I36</f>
        <v>50115</v>
      </c>
      <c r="O36" s="13">
        <f t="shared" ref="O36" si="50">E36-J36</f>
        <v>0</v>
      </c>
      <c r="P36" s="13">
        <f>SUM(L36:O36)</f>
        <v>50115</v>
      </c>
      <c r="Q36" s="35"/>
    </row>
    <row r="37" spans="1:17" s="2" customFormat="1" ht="25.5" x14ac:dyDescent="0.2">
      <c r="A37" s="19" t="s">
        <v>3</v>
      </c>
      <c r="B37" s="20">
        <f t="shared" ref="B37:P37" si="51">B7+B12+B28+B31+B34</f>
        <v>919193.92</v>
      </c>
      <c r="C37" s="20">
        <f t="shared" si="51"/>
        <v>5650676.75</v>
      </c>
      <c r="D37" s="20">
        <f t="shared" si="51"/>
        <v>18672521.810000002</v>
      </c>
      <c r="E37" s="20">
        <f t="shared" si="51"/>
        <v>58653642.960000001</v>
      </c>
      <c r="F37" s="20">
        <f>F7+F12+F28+F31+F34</f>
        <v>83896035.439999998</v>
      </c>
      <c r="G37" s="20">
        <f t="shared" si="51"/>
        <v>140674.22</v>
      </c>
      <c r="H37" s="20">
        <f t="shared" si="51"/>
        <v>1139938.77</v>
      </c>
      <c r="I37" s="20">
        <f t="shared" si="51"/>
        <v>1319950.71</v>
      </c>
      <c r="J37" s="20">
        <f t="shared" si="51"/>
        <v>27064407.310000002</v>
      </c>
      <c r="K37" s="20">
        <f t="shared" si="51"/>
        <v>29664971.010000005</v>
      </c>
      <c r="L37" s="20">
        <f t="shared" si="51"/>
        <v>587423.83000000007</v>
      </c>
      <c r="M37" s="20">
        <f t="shared" si="51"/>
        <v>2957892.47</v>
      </c>
      <c r="N37" s="20">
        <f t="shared" si="51"/>
        <v>16693347.279999999</v>
      </c>
      <c r="O37" s="20">
        <f t="shared" si="51"/>
        <v>31589235.649999999</v>
      </c>
      <c r="P37" s="20">
        <f t="shared" si="51"/>
        <v>51827899.230000004</v>
      </c>
      <c r="Q37" s="24"/>
    </row>
    <row r="39" spans="1:17" x14ac:dyDescent="0.25">
      <c r="A39" s="1" t="s">
        <v>9</v>
      </c>
      <c r="F39" s="1" t="s">
        <v>10</v>
      </c>
      <c r="K39" s="14"/>
      <c r="M39" s="14"/>
    </row>
    <row r="40" spans="1:17" x14ac:dyDescent="0.25">
      <c r="O40" s="14"/>
    </row>
    <row r="41" spans="1:17" ht="16.5" x14ac:dyDescent="0.25">
      <c r="A41" s="8" t="s">
        <v>45</v>
      </c>
      <c r="B41" s="9"/>
    </row>
    <row r="42" spans="1:17" ht="16.5" x14ac:dyDescent="0.25">
      <c r="A42" s="8" t="s">
        <v>46</v>
      </c>
      <c r="B42" s="9"/>
      <c r="E42" s="14"/>
    </row>
    <row r="43" spans="1:17" ht="16.5" x14ac:dyDescent="0.25">
      <c r="A43" s="8"/>
      <c r="B43" s="9"/>
      <c r="D43" s="14"/>
      <c r="E43" s="14"/>
    </row>
    <row r="44" spans="1:17" ht="16.5" x14ac:dyDescent="0.25">
      <c r="A44" s="8"/>
      <c r="B44" s="9"/>
    </row>
    <row r="45" spans="1:17" ht="16.5" x14ac:dyDescent="0.25">
      <c r="A45" s="8" t="s">
        <v>11</v>
      </c>
      <c r="B45" s="9"/>
      <c r="M45" s="14"/>
    </row>
    <row r="48" spans="1:17" x14ac:dyDescent="0.25">
      <c r="M48" s="14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прил.1!Область_печати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Маньжова Екатерина Александровна</cp:lastModifiedBy>
  <cp:lastPrinted>2023-02-01T06:48:02Z</cp:lastPrinted>
  <dcterms:created xsi:type="dcterms:W3CDTF">2008-02-18T07:33:24Z</dcterms:created>
  <dcterms:modified xsi:type="dcterms:W3CDTF">2025-06-02T09:15:28Z</dcterms:modified>
</cp:coreProperties>
</file>