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1955" yWindow="240" windowWidth="12120" windowHeight="9000"/>
  </bookViews>
  <sheets>
    <sheet name="прил.1" sheetId="12" r:id="rId1"/>
  </sheets>
  <definedNames>
    <definedName name="_xlnm.Print_Area" localSheetId="0">прил.1!$B$1:$R$47</definedName>
  </definedNames>
  <calcPr calcId="144525"/>
</workbook>
</file>

<file path=xl/calcChain.xml><?xml version="1.0" encoding="utf-8"?>
<calcChain xmlns="http://schemas.openxmlformats.org/spreadsheetml/2006/main">
  <c r="K31" i="12"/>
  <c r="F31"/>
  <c r="J31" l="1"/>
  <c r="E31"/>
  <c r="K18"/>
  <c r="F18"/>
  <c r="P22"/>
  <c r="I31"/>
  <c r="D31"/>
  <c r="J29" l="1"/>
  <c r="M32"/>
  <c r="P32"/>
  <c r="O32"/>
  <c r="N32"/>
  <c r="E29"/>
  <c r="L32"/>
  <c r="G32"/>
  <c r="G38"/>
  <c r="Q32" l="1"/>
  <c r="L31"/>
  <c r="I29" l="1"/>
  <c r="C29"/>
  <c r="R29"/>
  <c r="H29"/>
  <c r="K29"/>
  <c r="D29"/>
  <c r="F29"/>
  <c r="I18" l="1"/>
  <c r="J18"/>
  <c r="H18"/>
  <c r="D18"/>
  <c r="E18"/>
  <c r="C18"/>
  <c r="L22"/>
  <c r="L18" s="1"/>
  <c r="G22"/>
  <c r="G18" s="1"/>
  <c r="G21" l="1"/>
  <c r="L19"/>
  <c r="L17"/>
  <c r="D37"/>
  <c r="E37"/>
  <c r="F37"/>
  <c r="H37"/>
  <c r="I37"/>
  <c r="J37"/>
  <c r="K37"/>
  <c r="M37"/>
  <c r="R37"/>
  <c r="C37"/>
  <c r="C36" s="1"/>
  <c r="G37"/>
  <c r="L38"/>
  <c r="L37" s="1"/>
  <c r="N38"/>
  <c r="N37" s="1"/>
  <c r="O38"/>
  <c r="O37" s="1"/>
  <c r="P38"/>
  <c r="P37" s="1"/>
  <c r="Q38" l="1"/>
  <c r="Q37" s="1"/>
  <c r="P19"/>
  <c r="N19"/>
  <c r="G19"/>
  <c r="I33"/>
  <c r="J33"/>
  <c r="K33"/>
  <c r="M33"/>
  <c r="I8"/>
  <c r="J8"/>
  <c r="K8"/>
  <c r="H36"/>
  <c r="R25"/>
  <c r="N26" l="1"/>
  <c r="O26"/>
  <c r="O25" s="1"/>
  <c r="P26"/>
  <c r="P25" s="1"/>
  <c r="M26"/>
  <c r="M25" s="1"/>
  <c r="M31"/>
  <c r="M29" s="1"/>
  <c r="C25"/>
  <c r="D25"/>
  <c r="E25"/>
  <c r="F25"/>
  <c r="G26"/>
  <c r="O15"/>
  <c r="P15"/>
  <c r="L9"/>
  <c r="E8"/>
  <c r="L10"/>
  <c r="P31"/>
  <c r="H8"/>
  <c r="P35"/>
  <c r="O35"/>
  <c r="N35"/>
  <c r="P34"/>
  <c r="O34"/>
  <c r="N34"/>
  <c r="L35"/>
  <c r="L34"/>
  <c r="H33"/>
  <c r="Q26" l="1"/>
  <c r="Q25" s="1"/>
  <c r="O33"/>
  <c r="Q35"/>
  <c r="P33"/>
  <c r="L33"/>
  <c r="Q34"/>
  <c r="N33"/>
  <c r="N25"/>
  <c r="N21"/>
  <c r="K25"/>
  <c r="L26"/>
  <c r="L25" s="1"/>
  <c r="L21"/>
  <c r="G34"/>
  <c r="N12"/>
  <c r="O12"/>
  <c r="P12"/>
  <c r="M12"/>
  <c r="N11"/>
  <c r="O11"/>
  <c r="P11"/>
  <c r="M11"/>
  <c r="N10"/>
  <c r="O10"/>
  <c r="P10"/>
  <c r="M10"/>
  <c r="N9"/>
  <c r="O9"/>
  <c r="P9"/>
  <c r="M9"/>
  <c r="D8"/>
  <c r="F8"/>
  <c r="C8"/>
  <c r="P21"/>
  <c r="G30"/>
  <c r="G35"/>
  <c r="D33"/>
  <c r="E33"/>
  <c r="F33"/>
  <c r="C33"/>
  <c r="L30"/>
  <c r="L29" s="1"/>
  <c r="D23"/>
  <c r="D14"/>
  <c r="E23"/>
  <c r="F23"/>
  <c r="H23"/>
  <c r="H13" s="1"/>
  <c r="H39" s="1"/>
  <c r="I23"/>
  <c r="J23"/>
  <c r="K23"/>
  <c r="C23"/>
  <c r="L11"/>
  <c r="G10"/>
  <c r="G11"/>
  <c r="G9"/>
  <c r="M8" l="1"/>
  <c r="N8"/>
  <c r="Q33"/>
  <c r="Q11"/>
  <c r="Q10"/>
  <c r="Q12"/>
  <c r="O8"/>
  <c r="P8"/>
  <c r="Q9"/>
  <c r="G33"/>
  <c r="G12"/>
  <c r="L12"/>
  <c r="L8" s="1"/>
  <c r="G8"/>
  <c r="P30"/>
  <c r="P29" s="1"/>
  <c r="O28"/>
  <c r="O27" s="1"/>
  <c r="N28"/>
  <c r="P17"/>
  <c r="J27"/>
  <c r="P16"/>
  <c r="E27"/>
  <c r="D27"/>
  <c r="D13" s="1"/>
  <c r="G28"/>
  <c r="F14"/>
  <c r="K14"/>
  <c r="K13" s="1"/>
  <c r="G25"/>
  <c r="L28"/>
  <c r="R27" l="1"/>
  <c r="Q30"/>
  <c r="Q8"/>
  <c r="L27"/>
  <c r="G27"/>
  <c r="F13"/>
  <c r="Q28"/>
  <c r="N27"/>
  <c r="Q27" s="1"/>
  <c r="G31"/>
  <c r="G29" s="1"/>
  <c r="N31"/>
  <c r="N29" s="1"/>
  <c r="I14"/>
  <c r="I13" s="1"/>
  <c r="J14"/>
  <c r="J13" s="1"/>
  <c r="C14"/>
  <c r="C13" s="1"/>
  <c r="M20"/>
  <c r="M18" s="1"/>
  <c r="N20"/>
  <c r="N18" s="1"/>
  <c r="O20"/>
  <c r="O18" s="1"/>
  <c r="P20"/>
  <c r="P18" s="1"/>
  <c r="P24"/>
  <c r="P23" s="1"/>
  <c r="O24"/>
  <c r="O23" s="1"/>
  <c r="N24"/>
  <c r="N23" s="1"/>
  <c r="M24"/>
  <c r="M23" s="1"/>
  <c r="L20"/>
  <c r="L24"/>
  <c r="L23" s="1"/>
  <c r="G20"/>
  <c r="G24"/>
  <c r="G23" s="1"/>
  <c r="O17"/>
  <c r="N17"/>
  <c r="M17"/>
  <c r="O16"/>
  <c r="N16"/>
  <c r="M16"/>
  <c r="N15"/>
  <c r="M15"/>
  <c r="G17"/>
  <c r="L16"/>
  <c r="G16"/>
  <c r="L15"/>
  <c r="G15"/>
  <c r="E14"/>
  <c r="O31"/>
  <c r="O29" s="1"/>
  <c r="G14" l="1"/>
  <c r="G13" s="1"/>
  <c r="Q31"/>
  <c r="Q29" s="1"/>
  <c r="E13"/>
  <c r="O14"/>
  <c r="O13" s="1"/>
  <c r="N14"/>
  <c r="N13" s="1"/>
  <c r="M14"/>
  <c r="M13" s="1"/>
  <c r="P14"/>
  <c r="P13" s="1"/>
  <c r="Q24"/>
  <c r="Q23" s="1"/>
  <c r="Q15"/>
  <c r="Q20"/>
  <c r="Q18" s="1"/>
  <c r="L14"/>
  <c r="L13" s="1"/>
  <c r="Q16"/>
  <c r="Q17"/>
  <c r="Q14" l="1"/>
  <c r="Q13" s="1"/>
  <c r="O36"/>
  <c r="O39" s="1"/>
  <c r="Q36"/>
  <c r="N36"/>
  <c r="N39" s="1"/>
  <c r="J36"/>
  <c r="J39" s="1"/>
  <c r="M36"/>
  <c r="M39" s="1"/>
  <c r="L36"/>
  <c r="L39" s="1"/>
  <c r="E36"/>
  <c r="E39" s="1"/>
  <c r="F36"/>
  <c r="F39" s="1"/>
  <c r="P36"/>
  <c r="P39" s="1"/>
  <c r="D36"/>
  <c r="D39" s="1"/>
  <c r="C39"/>
  <c r="K36"/>
  <c r="K39" s="1"/>
  <c r="I36"/>
  <c r="I39" s="1"/>
  <c r="G36"/>
  <c r="G39" s="1"/>
  <c r="Q39" l="1"/>
</calcChain>
</file>

<file path=xl/sharedStrings.xml><?xml version="1.0" encoding="utf-8"?>
<sst xmlns="http://schemas.openxmlformats.org/spreadsheetml/2006/main" count="87" uniqueCount="77">
  <si>
    <t>Мероприятие</t>
  </si>
  <si>
    <t>Причина неисполнения</t>
  </si>
  <si>
    <t>ОТЧЕТ</t>
  </si>
  <si>
    <t>Итого расходов, предумостренных на реализацию муниципальных программ</t>
  </si>
  <si>
    <t>Подпрограмма "Дорожное хозяйство""</t>
  </si>
  <si>
    <t>Основное мероприятие "Содержание дорог общего пользования"</t>
  </si>
  <si>
    <t>Подпрограмма "Жилищное хозяйство""</t>
  </si>
  <si>
    <t>Основное мероприятие "Капитальный ремонт муниципального жилищного фонда"</t>
  </si>
  <si>
    <t>Основное мероприятие " Материальное стимулирование граждан, участвующих в охране общественного порядка на территории сельского поселения Леуши".</t>
  </si>
  <si>
    <t>Глава сельского поселения Леуши</t>
  </si>
  <si>
    <t>8(34677)37-250</t>
  </si>
  <si>
    <t>Подпрограмма "Формирование комфортной городской среды"</t>
  </si>
  <si>
    <t xml:space="preserve">Основное мероприятие"Благоустройство общественных территорий" </t>
  </si>
  <si>
    <t>Основное мероприятие "Возмещение  недополученных доходов и (или) финансовое обеспечение (возмещение) затрат в связи с производством (реализацией) тепловой энергии и оказанием услуг теплоснабжения на территории Кондинского района".</t>
  </si>
  <si>
    <t>Подпрограмма "Благоустройство"</t>
  </si>
  <si>
    <t>Основное мероприятие "Ремонт дорог общего пользования"</t>
  </si>
  <si>
    <t>Основное мероприятие: "Санитарная очистка населённых пунктов с.п. Леуши"</t>
  </si>
  <si>
    <t>об исполнении структурных элементов (основных мероприятий) муниципальной программы</t>
  </si>
  <si>
    <t>Отклонение от утвержденного в бюджете, рублей</t>
  </si>
  <si>
    <t>федеральный бюджет</t>
  </si>
  <si>
    <t>бюджет Ханты-Мансийского автономного округа-Югры</t>
  </si>
  <si>
    <t>Бюджет Кондинского района</t>
  </si>
  <si>
    <t>Бюджет поселения</t>
  </si>
  <si>
    <t>Итого</t>
  </si>
  <si>
    <t>Муниципальная программа "Развитие сферы культуры, спорта и делам молодёжи"</t>
  </si>
  <si>
    <t>Муниципальная программа "Создание условий для комфортного проживания жителей"</t>
  </si>
  <si>
    <t>Муниципальная программа "Развитие муниципальной службы"</t>
  </si>
  <si>
    <t>Муниципальная программа «О привлечении граждан и их объеденений к участию в обеспечении охраны общественного порядка ( О добровольных народных дружинах)"</t>
  </si>
  <si>
    <t>Основное мероприятие: "Содержание мест захоронения"</t>
  </si>
  <si>
    <t>Муниципальная программа «Обеспечение пожарной безопасности объектов муниципальной собственности жилого фонда"</t>
  </si>
  <si>
    <t>Основное мероприятие"Проведение противопожарной пропаганды, обеспечение противопожарной защиты населения и объектов муниципальной собственности".</t>
  </si>
  <si>
    <t>Основное мероприятие "Развитие культурно-досуговой деятельности учреждения"</t>
  </si>
  <si>
    <r>
      <t xml:space="preserve">Основное мероприятие </t>
    </r>
    <r>
      <rPr>
        <b/>
        <sz val="10"/>
        <color indexed="8"/>
        <rFont val="Times New Roman"/>
        <family val="1"/>
        <charset val="204"/>
      </rPr>
      <t>"</t>
    </r>
    <r>
      <rPr>
        <sz val="10"/>
        <color indexed="8"/>
        <rFont val="Times New Roman"/>
        <family val="1"/>
        <charset val="204"/>
      </rPr>
      <t>Организация свободного времени молодёжи и развитие ее активности, гражданских принципов и патриатического сознания в молодёжной сфере".</t>
    </r>
  </si>
  <si>
    <t>Основное мероприятие "Развитие массовой физической культуры и спорта, спортивной инфраструктуры , пропаганда здорового образа жизни"</t>
  </si>
  <si>
    <t>Основное мероприятие" Организация деятельности муниципального учреждения"</t>
  </si>
  <si>
    <t>Основное мероприятие "Обеспечение безопасности дорожного движения"</t>
  </si>
  <si>
    <t>Основное мероприятие " Содержание и благоустройство населённых пунктов с.п. Леуши"</t>
  </si>
  <si>
    <t>Подпрограмма" Энергосбережение и повышение энергетической эффективности "</t>
  </si>
  <si>
    <t>Основное мероприятие "Дополнительное пенсионное обеспечение отдельных категорий граждан"</t>
  </si>
  <si>
    <t>Основное мероприятие "Организация деятельности органа местного самоуправления муниципального образования сельское поселение Леуши, муниципального казённого учреждения "Административно-хозяйственная служба"</t>
  </si>
  <si>
    <t>Основное мероприятие"Личное страхование народных дружинников на период их участия в мероприятиях по охране общественного порядка".</t>
  </si>
  <si>
    <t>Подпрограмма "Укрепление пожарной безопасности в сельском поселении Леуши"</t>
  </si>
  <si>
    <t>Основное мертприятие"Реализация инициативных проектов"</t>
  </si>
  <si>
    <t>Исполнитель: начальник отдела финансово-бюджетной политики</t>
  </si>
  <si>
    <t>Н.В.Столбова</t>
  </si>
  <si>
    <t>01</t>
  </si>
  <si>
    <t>01001</t>
  </si>
  <si>
    <t>01002</t>
  </si>
  <si>
    <t>01003</t>
  </si>
  <si>
    <t>01004</t>
  </si>
  <si>
    <t>02</t>
  </si>
  <si>
    <t>02101</t>
  </si>
  <si>
    <t>0409</t>
  </si>
  <si>
    <t>02102</t>
  </si>
  <si>
    <t>02103</t>
  </si>
  <si>
    <t>0503</t>
  </si>
  <si>
    <t>02201</t>
  </si>
  <si>
    <t>02202</t>
  </si>
  <si>
    <t>02203</t>
  </si>
  <si>
    <t>0501</t>
  </si>
  <si>
    <t>0502</t>
  </si>
  <si>
    <t>02503</t>
  </si>
  <si>
    <t>03</t>
  </si>
  <si>
    <t>03002</t>
  </si>
  <si>
    <t>05</t>
  </si>
  <si>
    <t>05003</t>
  </si>
  <si>
    <t>05004</t>
  </si>
  <si>
    <t>06</t>
  </si>
  <si>
    <t>06201</t>
  </si>
  <si>
    <t>Утверждено в бюджете сельского поселения Леуши 2025 год</t>
  </si>
  <si>
    <t>М.В. Вурм</t>
  </si>
  <si>
    <t>03005</t>
  </si>
  <si>
    <t>Основное мероприятие "Подготовка и проведение выборов (голосований)"</t>
  </si>
  <si>
    <t>023010</t>
  </si>
  <si>
    <r>
      <t>03004</t>
    </r>
    <r>
      <rPr>
        <i/>
        <sz val="11"/>
        <color rgb="FFFF0000"/>
        <rFont val="Times New Roman"/>
        <family val="1"/>
        <charset val="204"/>
      </rPr>
      <t>+D+S</t>
    </r>
  </si>
  <si>
    <r>
      <t>02204</t>
    </r>
    <r>
      <rPr>
        <sz val="11"/>
        <color rgb="FFFF0000"/>
        <rFont val="Times New Roman"/>
        <family val="1"/>
        <charset val="204"/>
      </rPr>
      <t>+L</t>
    </r>
  </si>
  <si>
    <t>Исполнение (касса) на 01.01.2026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</si>
</sst>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23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1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8" fillId="0" borderId="0" xfId="0" applyFont="1"/>
    <xf numFmtId="0" fontId="10" fillId="0" borderId="0" xfId="0" applyFont="1"/>
    <xf numFmtId="0" fontId="11" fillId="0" borderId="0" xfId="0" applyFont="1"/>
    <xf numFmtId="43" fontId="4" fillId="0" borderId="0" xfId="0" applyNumberFormat="1" applyFont="1"/>
    <xf numFmtId="0" fontId="12" fillId="0" borderId="0" xfId="0" applyFont="1" applyFill="1"/>
    <xf numFmtId="0" fontId="13" fillId="0" borderId="0" xfId="0" applyFont="1" applyFill="1"/>
    <xf numFmtId="0" fontId="9" fillId="0" borderId="1" xfId="0" applyFont="1" applyBorder="1" applyAlignment="1">
      <alignment horizontal="center" vertical="center" textRotation="90" wrapText="1"/>
    </xf>
    <xf numFmtId="0" fontId="6" fillId="3" borderId="1" xfId="0" applyNumberFormat="1" applyFont="1" applyFill="1" applyBorder="1" applyAlignment="1">
      <alignment horizontal="left" vertical="top" wrapText="1"/>
    </xf>
    <xf numFmtId="0" fontId="3" fillId="2" borderId="1" xfId="0" applyNumberFormat="1" applyFont="1" applyFill="1" applyBorder="1" applyAlignment="1">
      <alignment horizontal="left" vertical="top" wrapText="1"/>
    </xf>
    <xf numFmtId="0" fontId="7" fillId="4" borderId="1" xfId="0" applyNumberFormat="1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14" fillId="0" borderId="1" xfId="0" applyNumberFormat="1" applyFont="1" applyFill="1" applyBorder="1" applyAlignment="1">
      <alignment horizontal="left" vertical="top" wrapText="1"/>
    </xf>
    <xf numFmtId="49" fontId="4" fillId="0" borderId="0" xfId="0" applyNumberFormat="1" applyFont="1"/>
    <xf numFmtId="49" fontId="4" fillId="0" borderId="0" xfId="0" applyNumberFormat="1" applyFont="1" applyAlignment="1">
      <alignment vertical="top"/>
    </xf>
    <xf numFmtId="49" fontId="4" fillId="0" borderId="0" xfId="0" applyNumberFormat="1" applyFont="1" applyAlignment="1">
      <alignment vertical="center"/>
    </xf>
    <xf numFmtId="49" fontId="5" fillId="0" borderId="0" xfId="0" applyNumberFormat="1" applyFont="1"/>
    <xf numFmtId="49" fontId="8" fillId="0" borderId="0" xfId="0" applyNumberFormat="1" applyFont="1"/>
    <xf numFmtId="49" fontId="4" fillId="0" borderId="0" xfId="0" applyNumberFormat="1" applyFont="1" applyAlignment="1">
      <alignment wrapText="1"/>
    </xf>
    <xf numFmtId="49" fontId="8" fillId="6" borderId="0" xfId="0" applyNumberFormat="1" applyFont="1" applyFill="1"/>
    <xf numFmtId="49" fontId="15" fillId="0" borderId="0" xfId="0" applyNumberFormat="1" applyFont="1"/>
    <xf numFmtId="43" fontId="16" fillId="3" borderId="1" xfId="0" applyNumberFormat="1" applyFont="1" applyFill="1" applyBorder="1" applyAlignment="1">
      <alignment horizontal="justify" wrapText="1"/>
    </xf>
    <xf numFmtId="43" fontId="16" fillId="3" borderId="1" xfId="0" applyNumberFormat="1" applyFont="1" applyFill="1" applyBorder="1" applyAlignment="1">
      <alignment horizontal="center" vertical="center" wrapText="1"/>
    </xf>
    <xf numFmtId="43" fontId="17" fillId="0" borderId="1" xfId="0" applyNumberFormat="1" applyFont="1" applyFill="1" applyBorder="1" applyAlignment="1">
      <alignment horizontal="justify" wrapText="1"/>
    </xf>
    <xf numFmtId="43" fontId="17" fillId="0" borderId="1" xfId="0" applyNumberFormat="1" applyFont="1" applyBorder="1" applyAlignment="1">
      <alignment horizontal="justify" wrapText="1"/>
    </xf>
    <xf numFmtId="0" fontId="17" fillId="0" borderId="1" xfId="0" applyFont="1" applyBorder="1" applyAlignment="1">
      <alignment horizontal="justify" vertical="top" wrapText="1"/>
    </xf>
    <xf numFmtId="43" fontId="16" fillId="0" borderId="1" xfId="0" applyNumberFormat="1" applyFont="1" applyFill="1" applyBorder="1" applyAlignment="1">
      <alignment horizontal="justify" wrapText="1"/>
    </xf>
    <xf numFmtId="0" fontId="16" fillId="3" borderId="1" xfId="0" applyFont="1" applyFill="1" applyBorder="1" applyAlignment="1">
      <alignment horizontal="justify" vertical="top" wrapText="1"/>
    </xf>
    <xf numFmtId="43" fontId="18" fillId="4" borderId="1" xfId="0" applyNumberFormat="1" applyFont="1" applyFill="1" applyBorder="1" applyAlignment="1">
      <alignment horizontal="justify" wrapText="1"/>
    </xf>
    <xf numFmtId="0" fontId="18" fillId="4" borderId="1" xfId="0" applyFont="1" applyFill="1" applyBorder="1" applyAlignment="1">
      <alignment horizontal="justify" vertical="top" wrapText="1"/>
    </xf>
    <xf numFmtId="43" fontId="19" fillId="0" borderId="1" xfId="0" applyNumberFormat="1" applyFont="1" applyFill="1" applyBorder="1" applyAlignment="1">
      <alignment horizontal="justify" wrapText="1"/>
    </xf>
    <xf numFmtId="43" fontId="16" fillId="4" borderId="1" xfId="0" applyNumberFormat="1" applyFont="1" applyFill="1" applyBorder="1" applyAlignment="1">
      <alignment horizontal="justify" wrapText="1"/>
    </xf>
    <xf numFmtId="0" fontId="17" fillId="4" borderId="1" xfId="0" applyFont="1" applyFill="1" applyBorder="1" applyAlignment="1">
      <alignment horizontal="justify" vertical="top" wrapText="1"/>
    </xf>
    <xf numFmtId="43" fontId="17" fillId="4" borderId="1" xfId="0" applyNumberFormat="1" applyFont="1" applyFill="1" applyBorder="1" applyAlignment="1">
      <alignment horizontal="justify" wrapText="1"/>
    </xf>
    <xf numFmtId="43" fontId="17" fillId="5" borderId="1" xfId="0" applyNumberFormat="1" applyFont="1" applyFill="1" applyBorder="1" applyAlignment="1">
      <alignment horizontal="justify" wrapText="1"/>
    </xf>
    <xf numFmtId="43" fontId="12" fillId="0" borderId="1" xfId="0" applyNumberFormat="1" applyFont="1" applyFill="1" applyBorder="1" applyAlignment="1">
      <alignment horizontal="justify" wrapText="1"/>
    </xf>
    <xf numFmtId="0" fontId="12" fillId="0" borderId="1" xfId="0" applyFont="1" applyFill="1" applyBorder="1" applyAlignment="1">
      <alignment horizontal="justify" vertical="top" wrapText="1"/>
    </xf>
    <xf numFmtId="43" fontId="13" fillId="0" borderId="1" xfId="0" applyNumberFormat="1" applyFont="1" applyFill="1" applyBorder="1" applyAlignment="1">
      <alignment horizontal="justify" wrapText="1"/>
    </xf>
    <xf numFmtId="0" fontId="13" fillId="0" borderId="1" xfId="0" applyFont="1" applyFill="1" applyBorder="1" applyAlignment="1">
      <alignment horizontal="justify" vertical="top" wrapText="1"/>
    </xf>
    <xf numFmtId="0" fontId="17" fillId="3" borderId="1" xfId="0" applyFont="1" applyFill="1" applyBorder="1" applyAlignment="1">
      <alignment horizontal="justify" vertical="top" wrapText="1"/>
    </xf>
    <xf numFmtId="0" fontId="17" fillId="0" borderId="1" xfId="0" applyFont="1" applyFill="1" applyBorder="1" applyAlignment="1">
      <alignment horizontal="justify" vertical="top" wrapText="1"/>
    </xf>
    <xf numFmtId="0" fontId="9" fillId="7" borderId="1" xfId="0" applyFont="1" applyFill="1" applyBorder="1" applyAlignment="1">
      <alignment horizontal="center" vertical="center" textRotation="90" wrapText="1"/>
    </xf>
    <xf numFmtId="43" fontId="16" fillId="7" borderId="1" xfId="0" applyNumberFormat="1" applyFont="1" applyFill="1" applyBorder="1" applyAlignment="1">
      <alignment horizontal="justify" wrapText="1"/>
    </xf>
    <xf numFmtId="43" fontId="17" fillId="7" borderId="1" xfId="0" applyNumberFormat="1" applyFont="1" applyFill="1" applyBorder="1" applyAlignment="1">
      <alignment horizontal="justify" wrapText="1"/>
    </xf>
    <xf numFmtId="43" fontId="18" fillId="7" borderId="1" xfId="0" applyNumberFormat="1" applyFont="1" applyFill="1" applyBorder="1" applyAlignment="1">
      <alignment horizontal="justify" wrapText="1"/>
    </xf>
    <xf numFmtId="43" fontId="12" fillId="7" borderId="1" xfId="0" applyNumberFormat="1" applyFont="1" applyFill="1" applyBorder="1" applyAlignment="1">
      <alignment horizontal="justify" wrapText="1"/>
    </xf>
    <xf numFmtId="43" fontId="13" fillId="7" borderId="1" xfId="0" applyNumberFormat="1" applyFont="1" applyFill="1" applyBorder="1" applyAlignment="1">
      <alignment horizontal="justify" wrapText="1"/>
    </xf>
    <xf numFmtId="0" fontId="9" fillId="7" borderId="1" xfId="0" applyFont="1" applyFill="1" applyBorder="1" applyAlignment="1">
      <alignment horizontal="center" vertical="top" wrapText="1"/>
    </xf>
    <xf numFmtId="0" fontId="20" fillId="0" borderId="1" xfId="0" applyFont="1" applyBorder="1" applyAlignment="1">
      <alignment horizontal="center" wrapText="1"/>
    </xf>
    <xf numFmtId="0" fontId="20" fillId="7" borderId="1" xfId="0" applyFont="1" applyFill="1" applyBorder="1" applyAlignment="1">
      <alignment horizontal="center" wrapText="1"/>
    </xf>
    <xf numFmtId="49" fontId="15" fillId="0" borderId="0" xfId="0" applyNumberFormat="1" applyFont="1" applyAlignment="1">
      <alignment horizontal="center" wrapText="1"/>
    </xf>
    <xf numFmtId="0" fontId="9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S50"/>
  <sheetViews>
    <sheetView tabSelected="1" zoomScale="68" zoomScaleNormal="68" workbookViewId="0">
      <pane xSplit="2" ySplit="7" topLeftCell="C8" activePane="bottomRight" state="frozen"/>
      <selection pane="topRight" activeCell="B1" sqref="B1"/>
      <selection pane="bottomLeft" activeCell="A7" sqref="A7"/>
      <selection pane="bottomRight" activeCell="B5" sqref="B5:B7"/>
    </sheetView>
  </sheetViews>
  <sheetFormatPr defaultRowHeight="15"/>
  <cols>
    <col min="1" max="1" width="9.28515625" style="18" customWidth="1"/>
    <col min="2" max="2" width="39.28515625" style="1" customWidth="1"/>
    <col min="3" max="3" width="15.140625" style="1" customWidth="1"/>
    <col min="4" max="4" width="15.42578125" style="1" customWidth="1"/>
    <col min="5" max="5" width="16.42578125" style="1" customWidth="1"/>
    <col min="6" max="6" width="16.85546875" style="1" customWidth="1"/>
    <col min="7" max="7" width="16.5703125" style="1" customWidth="1"/>
    <col min="8" max="8" width="16" style="1" customWidth="1"/>
    <col min="9" max="10" width="15.85546875" style="1" customWidth="1"/>
    <col min="11" max="11" width="16.42578125" style="1" customWidth="1"/>
    <col min="12" max="12" width="17.140625" style="1" customWidth="1"/>
    <col min="13" max="13" width="13.7109375" style="1" customWidth="1"/>
    <col min="14" max="14" width="18.85546875" style="1" customWidth="1"/>
    <col min="15" max="15" width="15.5703125" style="1" customWidth="1"/>
    <col min="16" max="16" width="15.42578125" style="1" customWidth="1"/>
    <col min="17" max="17" width="16.7109375" style="1" customWidth="1"/>
    <col min="18" max="18" width="13.42578125" style="1" customWidth="1"/>
    <col min="19" max="16384" width="9.140625" style="1"/>
  </cols>
  <sheetData>
    <row r="2" spans="1:18">
      <c r="B2" s="57" t="s">
        <v>2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</row>
    <row r="3" spans="1:18">
      <c r="B3" s="57" t="s">
        <v>17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</row>
    <row r="4" spans="1:18" ht="10.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s="4" customFormat="1" ht="18" customHeight="1">
      <c r="A5" s="19"/>
      <c r="B5" s="56" t="s">
        <v>0</v>
      </c>
      <c r="C5" s="56" t="s">
        <v>69</v>
      </c>
      <c r="D5" s="56"/>
      <c r="E5" s="56"/>
      <c r="F5" s="56"/>
      <c r="G5" s="56"/>
      <c r="H5" s="56" t="s">
        <v>76</v>
      </c>
      <c r="I5" s="56"/>
      <c r="J5" s="56"/>
      <c r="K5" s="56"/>
      <c r="L5" s="56"/>
      <c r="M5" s="56" t="s">
        <v>18</v>
      </c>
      <c r="N5" s="56"/>
      <c r="O5" s="56"/>
      <c r="P5" s="56"/>
      <c r="Q5" s="56"/>
      <c r="R5" s="56" t="s">
        <v>1</v>
      </c>
    </row>
    <row r="6" spans="1:18" s="4" customFormat="1" ht="22.5" customHeight="1">
      <c r="A6" s="19"/>
      <c r="B6" s="56"/>
      <c r="C6" s="53">
        <v>5</v>
      </c>
      <c r="D6" s="53">
        <v>8</v>
      </c>
      <c r="E6" s="53">
        <v>7</v>
      </c>
      <c r="F6" s="53">
        <v>1</v>
      </c>
      <c r="G6" s="54"/>
      <c r="H6" s="53">
        <v>5</v>
      </c>
      <c r="I6" s="53">
        <v>8</v>
      </c>
      <c r="J6" s="53">
        <v>7</v>
      </c>
      <c r="K6" s="53">
        <v>1</v>
      </c>
      <c r="L6" s="54"/>
      <c r="M6" s="53">
        <v>5</v>
      </c>
      <c r="N6" s="53">
        <v>8</v>
      </c>
      <c r="O6" s="53">
        <v>7</v>
      </c>
      <c r="P6" s="53">
        <v>1</v>
      </c>
      <c r="Q6" s="52"/>
      <c r="R6" s="56"/>
    </row>
    <row r="7" spans="1:18" s="5" customFormat="1" ht="63">
      <c r="A7" s="20"/>
      <c r="B7" s="56"/>
      <c r="C7" s="12" t="s">
        <v>19</v>
      </c>
      <c r="D7" s="12" t="s">
        <v>20</v>
      </c>
      <c r="E7" s="12" t="s">
        <v>21</v>
      </c>
      <c r="F7" s="12" t="s">
        <v>22</v>
      </c>
      <c r="G7" s="46" t="s">
        <v>23</v>
      </c>
      <c r="H7" s="12" t="s">
        <v>19</v>
      </c>
      <c r="I7" s="12" t="s">
        <v>20</v>
      </c>
      <c r="J7" s="12" t="s">
        <v>21</v>
      </c>
      <c r="K7" s="12" t="s">
        <v>22</v>
      </c>
      <c r="L7" s="46" t="s">
        <v>23</v>
      </c>
      <c r="M7" s="12" t="s">
        <v>19</v>
      </c>
      <c r="N7" s="12" t="s">
        <v>20</v>
      </c>
      <c r="O7" s="12" t="s">
        <v>21</v>
      </c>
      <c r="P7" s="12" t="s">
        <v>22</v>
      </c>
      <c r="Q7" s="46" t="s">
        <v>23</v>
      </c>
      <c r="R7" s="56"/>
    </row>
    <row r="8" spans="1:18" s="2" customFormat="1" ht="60.75" customHeight="1">
      <c r="A8" s="21" t="s">
        <v>45</v>
      </c>
      <c r="B8" s="13" t="s">
        <v>24</v>
      </c>
      <c r="C8" s="26">
        <f>C9+C10+C11+C12</f>
        <v>0</v>
      </c>
      <c r="D8" s="26">
        <f t="shared" ref="D8:F8" si="0">D9+D10+D11+D12</f>
        <v>290000</v>
      </c>
      <c r="E8" s="26">
        <f>E9+E10+E11+E12</f>
        <v>431170.95</v>
      </c>
      <c r="F8" s="26">
        <f t="shared" si="0"/>
        <v>26705639.75</v>
      </c>
      <c r="G8" s="47">
        <f>C8+D8+E8+F8</f>
        <v>27426810.699999999</v>
      </c>
      <c r="H8" s="26">
        <f>H9+H10+H11+H12</f>
        <v>0</v>
      </c>
      <c r="I8" s="26">
        <f t="shared" ref="I8:Q8" si="1">I9+I10+I11+I12</f>
        <v>290000</v>
      </c>
      <c r="J8" s="26">
        <f t="shared" si="1"/>
        <v>431170.95</v>
      </c>
      <c r="K8" s="26">
        <f t="shared" si="1"/>
        <v>26522678.720000003</v>
      </c>
      <c r="L8" s="47">
        <f t="shared" si="1"/>
        <v>27243849.670000002</v>
      </c>
      <c r="M8" s="26">
        <f t="shared" si="1"/>
        <v>0</v>
      </c>
      <c r="N8" s="26">
        <f t="shared" si="1"/>
        <v>0</v>
      </c>
      <c r="O8" s="26">
        <f t="shared" si="1"/>
        <v>0</v>
      </c>
      <c r="P8" s="26">
        <f t="shared" si="1"/>
        <v>182961.02999999851</v>
      </c>
      <c r="Q8" s="47">
        <f t="shared" si="1"/>
        <v>182961.02999999851</v>
      </c>
      <c r="R8" s="27"/>
    </row>
    <row r="9" spans="1:18" ht="35.25" customHeight="1">
      <c r="A9" s="18" t="s">
        <v>46</v>
      </c>
      <c r="B9" s="14" t="s">
        <v>31</v>
      </c>
      <c r="C9" s="28"/>
      <c r="D9" s="28"/>
      <c r="E9" s="28">
        <v>218000</v>
      </c>
      <c r="F9" s="28">
        <v>162000</v>
      </c>
      <c r="G9" s="48">
        <f>SUM(C9:F9)</f>
        <v>380000</v>
      </c>
      <c r="H9" s="28"/>
      <c r="I9" s="28"/>
      <c r="J9" s="28">
        <v>218000</v>
      </c>
      <c r="K9" s="28">
        <v>162000</v>
      </c>
      <c r="L9" s="48">
        <f>SUM(H9:K9)</f>
        <v>380000</v>
      </c>
      <c r="M9" s="29">
        <f>C9-H9</f>
        <v>0</v>
      </c>
      <c r="N9" s="29">
        <f t="shared" ref="N9:P12" si="2">D9-I9</f>
        <v>0</v>
      </c>
      <c r="O9" s="29">
        <f t="shared" si="2"/>
        <v>0</v>
      </c>
      <c r="P9" s="29">
        <f t="shared" si="2"/>
        <v>0</v>
      </c>
      <c r="Q9" s="48">
        <f>SUM(M9:P9)</f>
        <v>0</v>
      </c>
      <c r="R9" s="30"/>
    </row>
    <row r="10" spans="1:18" ht="66" customHeight="1">
      <c r="A10" s="18" t="s">
        <v>47</v>
      </c>
      <c r="B10" s="14" t="s">
        <v>32</v>
      </c>
      <c r="C10" s="28"/>
      <c r="D10" s="28">
        <v>290000</v>
      </c>
      <c r="E10" s="28">
        <v>213170.95</v>
      </c>
      <c r="F10" s="28">
        <v>777993.34</v>
      </c>
      <c r="G10" s="48">
        <f t="shared" ref="G10" si="3">SUM(C10:F10)</f>
        <v>1281164.29</v>
      </c>
      <c r="H10" s="28"/>
      <c r="I10" s="28">
        <v>290000</v>
      </c>
      <c r="J10" s="28">
        <v>213170.95</v>
      </c>
      <c r="K10" s="28">
        <v>770947.46</v>
      </c>
      <c r="L10" s="48">
        <f t="shared" ref="L10:L11" si="4">SUM(H10:K10)</f>
        <v>1274118.4099999999</v>
      </c>
      <c r="M10" s="29">
        <f>C10-H10</f>
        <v>0</v>
      </c>
      <c r="N10" s="29">
        <f t="shared" si="2"/>
        <v>0</v>
      </c>
      <c r="O10" s="29">
        <f t="shared" si="2"/>
        <v>0</v>
      </c>
      <c r="P10" s="29">
        <f t="shared" si="2"/>
        <v>7045.8800000000047</v>
      </c>
      <c r="Q10" s="48">
        <f t="shared" ref="Q10:Q12" si="5">SUM(M10:P10)</f>
        <v>7045.8800000000047</v>
      </c>
      <c r="R10" s="30"/>
    </row>
    <row r="11" spans="1:18" ht="51">
      <c r="A11" s="18" t="s">
        <v>48</v>
      </c>
      <c r="B11" s="14" t="s">
        <v>33</v>
      </c>
      <c r="C11" s="31"/>
      <c r="D11" s="31"/>
      <c r="E11" s="28"/>
      <c r="F11" s="28">
        <v>20000</v>
      </c>
      <c r="G11" s="48">
        <f t="shared" ref="G11" si="6">C11+D11+E11+F11</f>
        <v>20000</v>
      </c>
      <c r="H11" s="28"/>
      <c r="I11" s="28"/>
      <c r="J11" s="28"/>
      <c r="K11" s="28">
        <v>20000</v>
      </c>
      <c r="L11" s="48">
        <f t="shared" si="4"/>
        <v>20000</v>
      </c>
      <c r="M11" s="29">
        <f>C11-H11</f>
        <v>0</v>
      </c>
      <c r="N11" s="29">
        <f t="shared" si="2"/>
        <v>0</v>
      </c>
      <c r="O11" s="29">
        <f t="shared" si="2"/>
        <v>0</v>
      </c>
      <c r="P11" s="29">
        <f t="shared" si="2"/>
        <v>0</v>
      </c>
      <c r="Q11" s="48">
        <f t="shared" si="5"/>
        <v>0</v>
      </c>
      <c r="R11" s="30"/>
    </row>
    <row r="12" spans="1:18" ht="34.5" customHeight="1">
      <c r="A12" s="18" t="s">
        <v>49</v>
      </c>
      <c r="B12" s="14" t="s">
        <v>34</v>
      </c>
      <c r="C12" s="28"/>
      <c r="D12" s="28"/>
      <c r="E12" s="28"/>
      <c r="F12" s="28">
        <v>25745646.41</v>
      </c>
      <c r="G12" s="48">
        <f>C12+D12+E12+F12</f>
        <v>25745646.41</v>
      </c>
      <c r="H12" s="28"/>
      <c r="I12" s="28"/>
      <c r="J12" s="28"/>
      <c r="K12" s="28">
        <v>25569731.260000002</v>
      </c>
      <c r="L12" s="48">
        <f>SUM(H12:K12)</f>
        <v>25569731.260000002</v>
      </c>
      <c r="M12" s="29">
        <f>C12-H12</f>
        <v>0</v>
      </c>
      <c r="N12" s="29">
        <f t="shared" si="2"/>
        <v>0</v>
      </c>
      <c r="O12" s="29">
        <f t="shared" si="2"/>
        <v>0</v>
      </c>
      <c r="P12" s="29">
        <f t="shared" si="2"/>
        <v>175915.14999999851</v>
      </c>
      <c r="Q12" s="48">
        <f t="shared" si="5"/>
        <v>175915.14999999851</v>
      </c>
      <c r="R12" s="30"/>
    </row>
    <row r="13" spans="1:18" s="2" customFormat="1" ht="46.5" customHeight="1">
      <c r="A13" s="21" t="s">
        <v>50</v>
      </c>
      <c r="B13" s="13" t="s">
        <v>25</v>
      </c>
      <c r="C13" s="26">
        <f>C14+C23+C27+C18+C25</f>
        <v>786063.68</v>
      </c>
      <c r="D13" s="26">
        <f>D14+D23+D27+D18+D25</f>
        <v>2055160.66</v>
      </c>
      <c r="E13" s="26">
        <f>E14+E23+E27+E18+E25</f>
        <v>2439587.41</v>
      </c>
      <c r="F13" s="26">
        <f>F14+F23+F27+F18+F25</f>
        <v>10577113.559999999</v>
      </c>
      <c r="G13" s="47">
        <f>G14+G23+G27+G18+G25</f>
        <v>15857925.309999999</v>
      </c>
      <c r="H13" s="26">
        <f t="shared" ref="H13:Q13" si="7">H14+H23+H18+H25+H27</f>
        <v>786063.68</v>
      </c>
      <c r="I13" s="26">
        <f t="shared" si="7"/>
        <v>2055160.66</v>
      </c>
      <c r="J13" s="26">
        <f t="shared" si="7"/>
        <v>2439587.41</v>
      </c>
      <c r="K13" s="26">
        <f t="shared" si="7"/>
        <v>9973476.5500000007</v>
      </c>
      <c r="L13" s="47">
        <f t="shared" si="7"/>
        <v>15254288.300000001</v>
      </c>
      <c r="M13" s="26">
        <f t="shared" si="7"/>
        <v>0</v>
      </c>
      <c r="N13" s="26">
        <f t="shared" si="7"/>
        <v>0</v>
      </c>
      <c r="O13" s="26">
        <f t="shared" si="7"/>
        <v>0</v>
      </c>
      <c r="P13" s="26">
        <f t="shared" si="7"/>
        <v>603637.00999999791</v>
      </c>
      <c r="Q13" s="47">
        <f t="shared" si="7"/>
        <v>603637.00999999791</v>
      </c>
      <c r="R13" s="32"/>
    </row>
    <row r="14" spans="1:18" s="6" customFormat="1" ht="36.75" customHeight="1">
      <c r="A14" s="24" t="s">
        <v>52</v>
      </c>
      <c r="B14" s="15" t="s">
        <v>4</v>
      </c>
      <c r="C14" s="33">
        <f>SUM(C15:C17)</f>
        <v>0</v>
      </c>
      <c r="D14" s="33">
        <f>D15+D16+D17</f>
        <v>0</v>
      </c>
      <c r="E14" s="33">
        <f t="shared" ref="E14:L14" si="8">SUM(E15:E17)</f>
        <v>0</v>
      </c>
      <c r="F14" s="33">
        <f>SUM(F15:F17)</f>
        <v>9381107.6999999993</v>
      </c>
      <c r="G14" s="49">
        <f>SUM(G15:G17)</f>
        <v>9381107.6999999993</v>
      </c>
      <c r="H14" s="33"/>
      <c r="I14" s="33">
        <f t="shared" ref="I14:J14" si="9">I15+I16+I17</f>
        <v>0</v>
      </c>
      <c r="J14" s="33">
        <f t="shared" si="9"/>
        <v>0</v>
      </c>
      <c r="K14" s="33">
        <f>K15+K16+K17</f>
        <v>8927470.6900000013</v>
      </c>
      <c r="L14" s="49">
        <f t="shared" si="8"/>
        <v>8927470.6900000013</v>
      </c>
      <c r="M14" s="33">
        <f>C14-H14</f>
        <v>0</v>
      </c>
      <c r="N14" s="33">
        <f t="shared" ref="M14:P17" si="10">D14-I14</f>
        <v>0</v>
      </c>
      <c r="O14" s="33">
        <f t="shared" si="10"/>
        <v>0</v>
      </c>
      <c r="P14" s="33">
        <f t="shared" si="10"/>
        <v>453637.00999999791</v>
      </c>
      <c r="Q14" s="49">
        <f>SUM(M14:P14)</f>
        <v>453637.00999999791</v>
      </c>
      <c r="R14" s="34"/>
    </row>
    <row r="15" spans="1:18" ht="33" customHeight="1">
      <c r="A15" s="23" t="s">
        <v>51</v>
      </c>
      <c r="B15" s="14" t="s">
        <v>15</v>
      </c>
      <c r="C15" s="28"/>
      <c r="D15" s="28"/>
      <c r="E15" s="28"/>
      <c r="F15" s="28">
        <v>1033831.47</v>
      </c>
      <c r="G15" s="48">
        <f>SUM(C15:F15)</f>
        <v>1033831.47</v>
      </c>
      <c r="H15" s="28"/>
      <c r="I15" s="28"/>
      <c r="J15" s="28"/>
      <c r="K15" s="28">
        <v>1032515.85</v>
      </c>
      <c r="L15" s="48">
        <f>SUM(H15:K15)</f>
        <v>1032515.85</v>
      </c>
      <c r="M15" s="29">
        <f t="shared" si="10"/>
        <v>0</v>
      </c>
      <c r="N15" s="29">
        <f t="shared" si="10"/>
        <v>0</v>
      </c>
      <c r="O15" s="29">
        <f>E15-J15</f>
        <v>0</v>
      </c>
      <c r="P15" s="29">
        <f>F15-K15</f>
        <v>1315.6199999999953</v>
      </c>
      <c r="Q15" s="48">
        <f t="shared" ref="Q15:Q17" si="11">SUM(M15:P15)</f>
        <v>1315.6199999999953</v>
      </c>
      <c r="R15" s="30"/>
    </row>
    <row r="16" spans="1:18" ht="36" customHeight="1">
      <c r="A16" s="18" t="s">
        <v>53</v>
      </c>
      <c r="B16" s="14" t="s">
        <v>5</v>
      </c>
      <c r="C16" s="28"/>
      <c r="D16" s="28"/>
      <c r="E16" s="28"/>
      <c r="F16" s="35">
        <v>2632789.5699999998</v>
      </c>
      <c r="G16" s="48">
        <f t="shared" ref="G16:G24" si="12">SUM(C16:F16)</f>
        <v>2632789.5699999998</v>
      </c>
      <c r="H16" s="28"/>
      <c r="I16" s="28"/>
      <c r="J16" s="28"/>
      <c r="K16" s="28">
        <v>2249827.65</v>
      </c>
      <c r="L16" s="48">
        <f>SUM(H16:K16)</f>
        <v>2249827.65</v>
      </c>
      <c r="M16" s="29">
        <f t="shared" si="10"/>
        <v>0</v>
      </c>
      <c r="N16" s="29">
        <f t="shared" si="10"/>
        <v>0</v>
      </c>
      <c r="O16" s="29">
        <f t="shared" si="10"/>
        <v>0</v>
      </c>
      <c r="P16" s="29">
        <f>F16-K16</f>
        <v>382961.91999999993</v>
      </c>
      <c r="Q16" s="48">
        <f t="shared" si="11"/>
        <v>382961.91999999993</v>
      </c>
      <c r="R16" s="30"/>
    </row>
    <row r="17" spans="1:19" ht="42" customHeight="1">
      <c r="A17" s="18" t="s">
        <v>54</v>
      </c>
      <c r="B17" s="14" t="s">
        <v>35</v>
      </c>
      <c r="C17" s="28"/>
      <c r="D17" s="28"/>
      <c r="E17" s="28"/>
      <c r="F17" s="35">
        <v>5714486.6600000001</v>
      </c>
      <c r="G17" s="48">
        <f t="shared" si="12"/>
        <v>5714486.6600000001</v>
      </c>
      <c r="H17" s="28"/>
      <c r="I17" s="28"/>
      <c r="J17" s="28"/>
      <c r="K17" s="28">
        <v>5645127.1900000004</v>
      </c>
      <c r="L17" s="48">
        <f>K17+J17</f>
        <v>5645127.1900000004</v>
      </c>
      <c r="M17" s="29">
        <f t="shared" si="10"/>
        <v>0</v>
      </c>
      <c r="N17" s="29">
        <f t="shared" si="10"/>
        <v>0</v>
      </c>
      <c r="O17" s="29">
        <f t="shared" si="10"/>
        <v>0</v>
      </c>
      <c r="P17" s="29">
        <f>F17-K17</f>
        <v>69359.469999999739</v>
      </c>
      <c r="Q17" s="48">
        <f t="shared" si="11"/>
        <v>69359.469999999739</v>
      </c>
      <c r="R17" s="30"/>
    </row>
    <row r="18" spans="1:19" ht="38.25" customHeight="1">
      <c r="A18" s="24" t="s">
        <v>55</v>
      </c>
      <c r="B18" s="15" t="s">
        <v>14</v>
      </c>
      <c r="C18" s="36">
        <f t="shared" ref="C18:L18" si="13">C20+C21+C19+C22</f>
        <v>786063.68</v>
      </c>
      <c r="D18" s="36">
        <f t="shared" si="13"/>
        <v>2055160.66</v>
      </c>
      <c r="E18" s="36">
        <f t="shared" si="13"/>
        <v>1095498.1299999999</v>
      </c>
      <c r="F18" s="36">
        <f t="shared" si="13"/>
        <v>1046005.86</v>
      </c>
      <c r="G18" s="47">
        <f t="shared" si="13"/>
        <v>4982728.33</v>
      </c>
      <c r="H18" s="36">
        <f t="shared" si="13"/>
        <v>786063.68</v>
      </c>
      <c r="I18" s="36">
        <f t="shared" si="13"/>
        <v>2055160.66</v>
      </c>
      <c r="J18" s="36">
        <f t="shared" si="13"/>
        <v>1095498.1299999999</v>
      </c>
      <c r="K18" s="36">
        <f t="shared" si="13"/>
        <v>1046005.86</v>
      </c>
      <c r="L18" s="47">
        <f t="shared" si="13"/>
        <v>4982728.33</v>
      </c>
      <c r="M18" s="36">
        <f t="shared" ref="M18" si="14">M20+M21+M19</f>
        <v>0</v>
      </c>
      <c r="N18" s="36">
        <f t="shared" ref="N18" si="15">N20+N21+N19</f>
        <v>0</v>
      </c>
      <c r="O18" s="36">
        <f t="shared" ref="O18" si="16">O20+O21+O19</f>
        <v>0</v>
      </c>
      <c r="P18" s="36">
        <f t="shared" ref="P18" si="17">P20+P21+P19</f>
        <v>0</v>
      </c>
      <c r="Q18" s="47">
        <f t="shared" ref="Q18" si="18">Q20+Q21+Q19</f>
        <v>0</v>
      </c>
      <c r="R18" s="37"/>
    </row>
    <row r="19" spans="1:19" ht="35.25" customHeight="1">
      <c r="A19" s="18" t="s">
        <v>56</v>
      </c>
      <c r="B19" s="14" t="s">
        <v>28</v>
      </c>
      <c r="C19" s="29"/>
      <c r="D19" s="29"/>
      <c r="E19" s="29"/>
      <c r="F19" s="29">
        <v>599774.6</v>
      </c>
      <c r="G19" s="48">
        <f>D19+F19</f>
        <v>599774.6</v>
      </c>
      <c r="H19" s="29"/>
      <c r="I19" s="29"/>
      <c r="J19" s="29"/>
      <c r="K19" s="29">
        <v>599774.6</v>
      </c>
      <c r="L19" s="48">
        <f>SUM(H19:K19)</f>
        <v>599774.6</v>
      </c>
      <c r="M19" s="29"/>
      <c r="N19" s="29">
        <f>D19:D26-I19</f>
        <v>0</v>
      </c>
      <c r="O19" s="29"/>
      <c r="P19" s="29">
        <f>F19-K19</f>
        <v>0</v>
      </c>
      <c r="Q19" s="48"/>
      <c r="R19" s="30"/>
    </row>
    <row r="20" spans="1:19" ht="38.25">
      <c r="A20" s="18" t="s">
        <v>57</v>
      </c>
      <c r="B20" s="14" t="s">
        <v>36</v>
      </c>
      <c r="C20" s="28"/>
      <c r="D20" s="28"/>
      <c r="E20" s="28"/>
      <c r="F20" s="28">
        <v>424231.26</v>
      </c>
      <c r="G20" s="48">
        <f>SUM(C20:F20)</f>
        <v>424231.26</v>
      </c>
      <c r="H20" s="28"/>
      <c r="I20" s="28"/>
      <c r="J20" s="28">
        <v>0</v>
      </c>
      <c r="K20" s="28">
        <v>424231.26</v>
      </c>
      <c r="L20" s="48">
        <f>SUM(H20:K20)</f>
        <v>424231.26</v>
      </c>
      <c r="M20" s="29">
        <f t="shared" ref="M20:O20" si="19">C20-H20</f>
        <v>0</v>
      </c>
      <c r="N20" s="29">
        <f t="shared" si="19"/>
        <v>0</v>
      </c>
      <c r="O20" s="29">
        <f t="shared" si="19"/>
        <v>0</v>
      </c>
      <c r="P20" s="29">
        <f>F20-K20</f>
        <v>0</v>
      </c>
      <c r="Q20" s="48">
        <f>SUM(M20:P20)</f>
        <v>0</v>
      </c>
      <c r="R20" s="30"/>
    </row>
    <row r="21" spans="1:19" ht="39.75" customHeight="1">
      <c r="A21" s="18" t="s">
        <v>58</v>
      </c>
      <c r="B21" s="14" t="s">
        <v>16</v>
      </c>
      <c r="C21" s="28"/>
      <c r="D21" s="28"/>
      <c r="E21" s="28"/>
      <c r="F21" s="28">
        <v>0</v>
      </c>
      <c r="G21" s="48">
        <f>SUM(C21:F21)</f>
        <v>0</v>
      </c>
      <c r="H21" s="28"/>
      <c r="I21" s="28">
        <v>0</v>
      </c>
      <c r="J21" s="28">
        <v>0</v>
      </c>
      <c r="K21" s="28">
        <v>0</v>
      </c>
      <c r="L21" s="48">
        <f>SUM(H21:K21)</f>
        <v>0</v>
      </c>
      <c r="M21" s="29"/>
      <c r="N21" s="29">
        <f>D21:D25-I21</f>
        <v>0</v>
      </c>
      <c r="O21" s="29"/>
      <c r="P21" s="29">
        <f>F21-K21</f>
        <v>0</v>
      </c>
      <c r="Q21" s="48"/>
      <c r="R21" s="30"/>
    </row>
    <row r="22" spans="1:19" ht="33" customHeight="1">
      <c r="A22" s="18" t="s">
        <v>75</v>
      </c>
      <c r="B22" s="14" t="s">
        <v>42</v>
      </c>
      <c r="C22" s="28">
        <v>786063.68</v>
      </c>
      <c r="D22" s="28">
        <v>2055160.66</v>
      </c>
      <c r="E22" s="28">
        <v>1095498.1299999999</v>
      </c>
      <c r="F22" s="28">
        <v>22000</v>
      </c>
      <c r="G22" s="48">
        <f>SUM(C22:F22)</f>
        <v>3958722.4699999997</v>
      </c>
      <c r="H22" s="28">
        <v>786063.68</v>
      </c>
      <c r="I22" s="28">
        <v>2055160.66</v>
      </c>
      <c r="J22" s="28">
        <v>1095498.1299999999</v>
      </c>
      <c r="K22" s="28">
        <v>22000</v>
      </c>
      <c r="L22" s="48">
        <f>SUM(H22:K22)</f>
        <v>3958722.4699999997</v>
      </c>
      <c r="M22" s="29"/>
      <c r="N22" s="29"/>
      <c r="O22" s="29"/>
      <c r="P22" s="29">
        <f>F22-K22</f>
        <v>0</v>
      </c>
      <c r="Q22" s="48"/>
      <c r="R22" s="30"/>
    </row>
    <row r="23" spans="1:19" s="6" customFormat="1" ht="39" customHeight="1">
      <c r="A23" s="24" t="s">
        <v>59</v>
      </c>
      <c r="B23" s="15" t="s">
        <v>6</v>
      </c>
      <c r="C23" s="33">
        <f>C24</f>
        <v>0</v>
      </c>
      <c r="D23" s="33">
        <f>D24</f>
        <v>0</v>
      </c>
      <c r="E23" s="33">
        <f t="shared" ref="E23:P23" si="20">E24</f>
        <v>0</v>
      </c>
      <c r="F23" s="33">
        <f t="shared" si="20"/>
        <v>150000</v>
      </c>
      <c r="G23" s="49">
        <f t="shared" si="20"/>
        <v>150000</v>
      </c>
      <c r="H23" s="33">
        <f t="shared" si="20"/>
        <v>0</v>
      </c>
      <c r="I23" s="33">
        <f t="shared" si="20"/>
        <v>0</v>
      </c>
      <c r="J23" s="33">
        <f t="shared" si="20"/>
        <v>0</v>
      </c>
      <c r="K23" s="33">
        <f t="shared" si="20"/>
        <v>0</v>
      </c>
      <c r="L23" s="49">
        <f t="shared" si="20"/>
        <v>0</v>
      </c>
      <c r="M23" s="33">
        <f t="shared" si="20"/>
        <v>0</v>
      </c>
      <c r="N23" s="33">
        <f t="shared" si="20"/>
        <v>0</v>
      </c>
      <c r="O23" s="33">
        <f t="shared" si="20"/>
        <v>0</v>
      </c>
      <c r="P23" s="33">
        <f t="shared" si="20"/>
        <v>150000</v>
      </c>
      <c r="Q23" s="49">
        <f>Q24</f>
        <v>150000</v>
      </c>
      <c r="R23" s="34"/>
    </row>
    <row r="24" spans="1:19" ht="37.5" customHeight="1">
      <c r="A24" s="18" t="s">
        <v>73</v>
      </c>
      <c r="B24" s="14" t="s">
        <v>7</v>
      </c>
      <c r="C24" s="29"/>
      <c r="D24" s="29"/>
      <c r="E24" s="29"/>
      <c r="F24" s="29">
        <v>150000</v>
      </c>
      <c r="G24" s="48">
        <f t="shared" si="12"/>
        <v>150000</v>
      </c>
      <c r="H24" s="29"/>
      <c r="I24" s="29"/>
      <c r="J24" s="29"/>
      <c r="K24" s="29">
        <v>0</v>
      </c>
      <c r="L24" s="48">
        <f t="shared" ref="L24" si="21">SUM(H24:K24)</f>
        <v>0</v>
      </c>
      <c r="M24" s="29">
        <f t="shared" ref="M24:P24" si="22">C24-H24</f>
        <v>0</v>
      </c>
      <c r="N24" s="29">
        <f t="shared" si="22"/>
        <v>0</v>
      </c>
      <c r="O24" s="29">
        <f t="shared" si="22"/>
        <v>0</v>
      </c>
      <c r="P24" s="29">
        <f t="shared" si="22"/>
        <v>150000</v>
      </c>
      <c r="Q24" s="48">
        <f t="shared" ref="Q24" si="23">SUM(M24:P24)</f>
        <v>150000</v>
      </c>
      <c r="R24" s="30"/>
    </row>
    <row r="25" spans="1:19" ht="33.75" customHeight="1">
      <c r="B25" s="15" t="s">
        <v>11</v>
      </c>
      <c r="C25" s="36">
        <f>C26</f>
        <v>0</v>
      </c>
      <c r="D25" s="36">
        <f t="shared" ref="D25:F25" si="24">D26</f>
        <v>0</v>
      </c>
      <c r="E25" s="36">
        <f t="shared" si="24"/>
        <v>0</v>
      </c>
      <c r="F25" s="38">
        <f t="shared" si="24"/>
        <v>0</v>
      </c>
      <c r="G25" s="47">
        <f>G26</f>
        <v>0</v>
      </c>
      <c r="H25" s="36"/>
      <c r="I25" s="36"/>
      <c r="J25" s="36"/>
      <c r="K25" s="36">
        <f>K26</f>
        <v>0</v>
      </c>
      <c r="L25" s="47">
        <f>L26</f>
        <v>0</v>
      </c>
      <c r="M25" s="36">
        <f>M26</f>
        <v>0</v>
      </c>
      <c r="N25" s="36">
        <f t="shared" ref="N25:O25" si="25">N26</f>
        <v>0</v>
      </c>
      <c r="O25" s="36">
        <f t="shared" si="25"/>
        <v>0</v>
      </c>
      <c r="P25" s="36">
        <f>P26</f>
        <v>0</v>
      </c>
      <c r="Q25" s="47">
        <f t="shared" ref="Q25:R25" si="26">Q26</f>
        <v>0</v>
      </c>
      <c r="R25" s="36">
        <f t="shared" si="26"/>
        <v>0</v>
      </c>
    </row>
    <row r="26" spans="1:19" ht="43.5" customHeight="1">
      <c r="B26" s="16" t="s">
        <v>12</v>
      </c>
      <c r="C26" s="28"/>
      <c r="D26" s="28"/>
      <c r="E26" s="28"/>
      <c r="F26" s="28"/>
      <c r="G26" s="48">
        <f>C26+D26+E26</f>
        <v>0</v>
      </c>
      <c r="H26" s="39"/>
      <c r="I26" s="39"/>
      <c r="J26" s="39"/>
      <c r="K26" s="39">
        <v>0</v>
      </c>
      <c r="L26" s="48">
        <f>K26</f>
        <v>0</v>
      </c>
      <c r="M26" s="39">
        <f>C26</f>
        <v>0</v>
      </c>
      <c r="N26" s="39">
        <f t="shared" ref="N26:P26" si="27">D26</f>
        <v>0</v>
      </c>
      <c r="O26" s="39">
        <f t="shared" si="27"/>
        <v>0</v>
      </c>
      <c r="P26" s="39">
        <f t="shared" si="27"/>
        <v>0</v>
      </c>
      <c r="Q26" s="48">
        <f>M26+N26+O26</f>
        <v>0</v>
      </c>
      <c r="R26" s="30"/>
    </row>
    <row r="27" spans="1:19" ht="40.5">
      <c r="A27" s="24" t="s">
        <v>60</v>
      </c>
      <c r="B27" s="15" t="s">
        <v>37</v>
      </c>
      <c r="C27" s="38"/>
      <c r="D27" s="36">
        <f>D28</f>
        <v>0</v>
      </c>
      <c r="E27" s="36">
        <f>E28</f>
        <v>1344089.28</v>
      </c>
      <c r="F27" s="38"/>
      <c r="G27" s="47">
        <f>SUM(C27:F27)</f>
        <v>1344089.28</v>
      </c>
      <c r="H27" s="38"/>
      <c r="I27" s="38"/>
      <c r="J27" s="36">
        <f>J28</f>
        <v>1344089.28</v>
      </c>
      <c r="K27" s="38"/>
      <c r="L27" s="47">
        <f>SUM(H27:K27)</f>
        <v>1344089.28</v>
      </c>
      <c r="M27" s="38"/>
      <c r="N27" s="36">
        <f>N28</f>
        <v>0</v>
      </c>
      <c r="O27" s="36">
        <f>O28</f>
        <v>0</v>
      </c>
      <c r="P27" s="36"/>
      <c r="Q27" s="47">
        <f>N27+O27</f>
        <v>0</v>
      </c>
      <c r="R27" s="36">
        <f>O27+P27</f>
        <v>0</v>
      </c>
    </row>
    <row r="28" spans="1:19" ht="76.5">
      <c r="A28" s="18" t="s">
        <v>61</v>
      </c>
      <c r="B28" s="14" t="s">
        <v>13</v>
      </c>
      <c r="C28" s="28"/>
      <c r="D28" s="28"/>
      <c r="E28" s="28">
        <v>1344089.28</v>
      </c>
      <c r="F28" s="28"/>
      <c r="G28" s="48">
        <f>SUM(C28:F28)</f>
        <v>1344089.28</v>
      </c>
      <c r="H28" s="28"/>
      <c r="I28" s="28"/>
      <c r="J28" s="28">
        <v>1344089.28</v>
      </c>
      <c r="K28" s="28"/>
      <c r="L28" s="48">
        <f>SUM(H28:K28)</f>
        <v>1344089.28</v>
      </c>
      <c r="M28" s="29"/>
      <c r="N28" s="29">
        <f>D28-I28</f>
        <v>0</v>
      </c>
      <c r="O28" s="29">
        <f>E28-J28</f>
        <v>0</v>
      </c>
      <c r="P28" s="29"/>
      <c r="Q28" s="48">
        <f>N28+O28</f>
        <v>0</v>
      </c>
      <c r="R28" s="30"/>
    </row>
    <row r="29" spans="1:19" s="2" customFormat="1" ht="42.75" customHeight="1">
      <c r="A29" s="21" t="s">
        <v>62</v>
      </c>
      <c r="B29" s="13" t="s">
        <v>26</v>
      </c>
      <c r="C29" s="26">
        <f>C30+C31</f>
        <v>886917.03</v>
      </c>
      <c r="D29" s="26">
        <f>D30+D31</f>
        <v>1351136.92</v>
      </c>
      <c r="E29" s="26">
        <f>E30+E31+E32</f>
        <v>2296789.7400000002</v>
      </c>
      <c r="F29" s="26">
        <f>F30+F31</f>
        <v>32392449.720000003</v>
      </c>
      <c r="G29" s="47">
        <f>G30+G31+G32</f>
        <v>36927293.410000004</v>
      </c>
      <c r="H29" s="26">
        <f>H30+H31</f>
        <v>886917.03</v>
      </c>
      <c r="I29" s="26">
        <f>I30+I31</f>
        <v>1345217.74</v>
      </c>
      <c r="J29" s="26">
        <f>J30+J31+J32</f>
        <v>2076856.81</v>
      </c>
      <c r="K29" s="26">
        <f>K30+K31</f>
        <v>31221248.240000002</v>
      </c>
      <c r="L29" s="47">
        <f>L30+L31+L32</f>
        <v>35530239.82</v>
      </c>
      <c r="M29" s="26">
        <f t="shared" ref="M29:R29" si="28">M30+M31</f>
        <v>0</v>
      </c>
      <c r="N29" s="26">
        <f t="shared" si="28"/>
        <v>5919.1799999999348</v>
      </c>
      <c r="O29" s="26">
        <f t="shared" si="28"/>
        <v>219932.93000000017</v>
      </c>
      <c r="P29" s="26">
        <f t="shared" si="28"/>
        <v>1171201.4800000004</v>
      </c>
      <c r="Q29" s="47">
        <f t="shared" si="28"/>
        <v>1397053.5900000005</v>
      </c>
      <c r="R29" s="26">
        <f t="shared" si="28"/>
        <v>0</v>
      </c>
    </row>
    <row r="30" spans="1:19" s="2" customFormat="1" ht="42.75" customHeight="1">
      <c r="A30" s="18" t="s">
        <v>63</v>
      </c>
      <c r="B30" s="17" t="s">
        <v>38</v>
      </c>
      <c r="C30" s="40"/>
      <c r="D30" s="40"/>
      <c r="E30" s="40"/>
      <c r="F30" s="40">
        <v>406000</v>
      </c>
      <c r="G30" s="50">
        <f>C30+D30+E30+F30</f>
        <v>406000</v>
      </c>
      <c r="H30" s="40">
        <v>0</v>
      </c>
      <c r="I30" s="40">
        <v>0</v>
      </c>
      <c r="J30" s="40">
        <v>0</v>
      </c>
      <c r="K30" s="40">
        <v>406000</v>
      </c>
      <c r="L30" s="50">
        <f>K30</f>
        <v>406000</v>
      </c>
      <c r="M30" s="40">
        <v>0</v>
      </c>
      <c r="N30" s="40">
        <v>0</v>
      </c>
      <c r="O30" s="40">
        <v>0</v>
      </c>
      <c r="P30" s="40">
        <f>F30-K30</f>
        <v>0</v>
      </c>
      <c r="Q30" s="50">
        <f>SUM(M30:P30)</f>
        <v>0</v>
      </c>
      <c r="R30" s="41"/>
      <c r="S30" s="10"/>
    </row>
    <row r="31" spans="1:19" s="6" customFormat="1" ht="87" customHeight="1">
      <c r="A31" s="55" t="s">
        <v>74</v>
      </c>
      <c r="B31" s="17" t="s">
        <v>39</v>
      </c>
      <c r="C31" s="42">
        <v>886917.03</v>
      </c>
      <c r="D31" s="42">
        <f>1341775.88+9361.04</f>
        <v>1351136.92</v>
      </c>
      <c r="E31" s="42">
        <f>3282770.7-1753292.96</f>
        <v>1529477.7400000002</v>
      </c>
      <c r="F31" s="42">
        <f>30233156.76+1753292.96</f>
        <v>31986449.720000003</v>
      </c>
      <c r="G31" s="51">
        <f>SUM(C31:F31)</f>
        <v>35753981.410000004</v>
      </c>
      <c r="H31" s="42">
        <v>886917.03</v>
      </c>
      <c r="I31" s="42">
        <f>1335856.7+9361.04</f>
        <v>1345217.74</v>
      </c>
      <c r="J31" s="42">
        <f>3062837.77-1753292.96</f>
        <v>1309544.81</v>
      </c>
      <c r="K31" s="42">
        <f>29061955.28+1753292.96</f>
        <v>30815248.240000002</v>
      </c>
      <c r="L31" s="51">
        <f>H31+I31+K31+J31</f>
        <v>34356927.82</v>
      </c>
      <c r="M31" s="42">
        <f>C31-H31</f>
        <v>0</v>
      </c>
      <c r="N31" s="42">
        <f>D31-I31</f>
        <v>5919.1799999999348</v>
      </c>
      <c r="O31" s="42">
        <f t="shared" ref="O31:O32" si="29">E31-J31</f>
        <v>219932.93000000017</v>
      </c>
      <c r="P31" s="42">
        <f>F31-K31</f>
        <v>1171201.4800000004</v>
      </c>
      <c r="Q31" s="50">
        <f t="shared" ref="Q31:Q32" si="30">SUM(M31:P31)</f>
        <v>1397053.5900000005</v>
      </c>
      <c r="R31" s="43"/>
      <c r="S31" s="11"/>
    </row>
    <row r="32" spans="1:19" s="6" customFormat="1" ht="39" customHeight="1">
      <c r="A32" s="25" t="s">
        <v>71</v>
      </c>
      <c r="B32" s="17" t="s">
        <v>72</v>
      </c>
      <c r="C32" s="42"/>
      <c r="D32" s="42"/>
      <c r="E32" s="42">
        <v>767312</v>
      </c>
      <c r="F32" s="42"/>
      <c r="G32" s="51">
        <f>SUM(C32:F32)</f>
        <v>767312</v>
      </c>
      <c r="H32" s="42"/>
      <c r="I32" s="42"/>
      <c r="J32" s="42">
        <v>767312</v>
      </c>
      <c r="K32" s="42"/>
      <c r="L32" s="51">
        <f>H32+I32+K32+J32</f>
        <v>767312</v>
      </c>
      <c r="M32" s="42">
        <f>C32-H32</f>
        <v>0</v>
      </c>
      <c r="N32" s="42">
        <f>D32-I32</f>
        <v>0</v>
      </c>
      <c r="O32" s="42">
        <f t="shared" si="29"/>
        <v>0</v>
      </c>
      <c r="P32" s="42">
        <f>F32-K32</f>
        <v>0</v>
      </c>
      <c r="Q32" s="50">
        <f t="shared" si="30"/>
        <v>0</v>
      </c>
      <c r="R32" s="43"/>
      <c r="S32" s="11"/>
    </row>
    <row r="33" spans="1:18" ht="64.5" customHeight="1">
      <c r="A33" s="21" t="s">
        <v>64</v>
      </c>
      <c r="B33" s="13" t="s">
        <v>27</v>
      </c>
      <c r="C33" s="26">
        <f>C34+C35</f>
        <v>0</v>
      </c>
      <c r="D33" s="26">
        <f t="shared" ref="D33:F33" si="31">D34+D35</f>
        <v>24770</v>
      </c>
      <c r="E33" s="26">
        <f t="shared" si="31"/>
        <v>0</v>
      </c>
      <c r="F33" s="26">
        <f t="shared" si="31"/>
        <v>6192.5</v>
      </c>
      <c r="G33" s="47">
        <f>D33+F33+E33</f>
        <v>30962.5</v>
      </c>
      <c r="H33" s="26">
        <f>H34+H35</f>
        <v>0</v>
      </c>
      <c r="I33" s="26">
        <f t="shared" ref="I33:Q33" si="32">I34+I35</f>
        <v>24770</v>
      </c>
      <c r="J33" s="26">
        <f t="shared" si="32"/>
        <v>0</v>
      </c>
      <c r="K33" s="26">
        <f t="shared" si="32"/>
        <v>6192.5</v>
      </c>
      <c r="L33" s="47">
        <f t="shared" si="32"/>
        <v>30962.5</v>
      </c>
      <c r="M33" s="26">
        <f t="shared" si="32"/>
        <v>0</v>
      </c>
      <c r="N33" s="26">
        <f t="shared" si="32"/>
        <v>0</v>
      </c>
      <c r="O33" s="26">
        <f t="shared" si="32"/>
        <v>0</v>
      </c>
      <c r="P33" s="26">
        <f t="shared" si="32"/>
        <v>0</v>
      </c>
      <c r="Q33" s="47">
        <f t="shared" si="32"/>
        <v>0</v>
      </c>
      <c r="R33" s="44"/>
    </row>
    <row r="34" spans="1:18" ht="51">
      <c r="A34" s="18" t="s">
        <v>65</v>
      </c>
      <c r="B34" s="16" t="s">
        <v>8</v>
      </c>
      <c r="C34" s="28"/>
      <c r="D34" s="28">
        <v>23090</v>
      </c>
      <c r="E34" s="28"/>
      <c r="F34" s="28">
        <v>5772.5</v>
      </c>
      <c r="G34" s="48">
        <f>C34+D34+E34+F34</f>
        <v>28862.5</v>
      </c>
      <c r="H34" s="28"/>
      <c r="I34" s="28">
        <v>23090</v>
      </c>
      <c r="J34" s="28">
        <v>0</v>
      </c>
      <c r="K34" s="28">
        <v>5772.5</v>
      </c>
      <c r="L34" s="48">
        <f>H34+I34+J34+K34</f>
        <v>28862.5</v>
      </c>
      <c r="M34" s="28"/>
      <c r="N34" s="28">
        <f t="shared" ref="N34:P35" si="33">D34-I34</f>
        <v>0</v>
      </c>
      <c r="O34" s="28">
        <f t="shared" si="33"/>
        <v>0</v>
      </c>
      <c r="P34" s="28">
        <f t="shared" si="33"/>
        <v>0</v>
      </c>
      <c r="Q34" s="48">
        <f>SUM(M34:P34)</f>
        <v>0</v>
      </c>
      <c r="R34" s="45"/>
    </row>
    <row r="35" spans="1:18" ht="51">
      <c r="A35" s="18" t="s">
        <v>66</v>
      </c>
      <c r="B35" s="16" t="s">
        <v>40</v>
      </c>
      <c r="C35" s="28"/>
      <c r="D35" s="28">
        <v>1680</v>
      </c>
      <c r="E35" s="28"/>
      <c r="F35" s="28">
        <v>420</v>
      </c>
      <c r="G35" s="48">
        <f>D35+F35</f>
        <v>2100</v>
      </c>
      <c r="H35" s="28"/>
      <c r="I35" s="28">
        <v>1680</v>
      </c>
      <c r="J35" s="28"/>
      <c r="K35" s="28">
        <v>420</v>
      </c>
      <c r="L35" s="48">
        <f>H35+I35+J35+K35</f>
        <v>2100</v>
      </c>
      <c r="M35" s="28"/>
      <c r="N35" s="28">
        <f t="shared" si="33"/>
        <v>0</v>
      </c>
      <c r="O35" s="28">
        <f t="shared" si="33"/>
        <v>0</v>
      </c>
      <c r="P35" s="28">
        <f t="shared" si="33"/>
        <v>0</v>
      </c>
      <c r="Q35" s="48">
        <f>SUM(M35:P35)</f>
        <v>0</v>
      </c>
      <c r="R35" s="45"/>
    </row>
    <row r="36" spans="1:18" ht="64.5" customHeight="1">
      <c r="A36" s="21" t="s">
        <v>67</v>
      </c>
      <c r="B36" s="13" t="s">
        <v>29</v>
      </c>
      <c r="C36" s="26">
        <f>C37</f>
        <v>0</v>
      </c>
      <c r="D36" s="26">
        <f t="shared" ref="D36:G36" si="34">D38</f>
        <v>0</v>
      </c>
      <c r="E36" s="26">
        <f t="shared" si="34"/>
        <v>0</v>
      </c>
      <c r="F36" s="26">
        <f t="shared" si="34"/>
        <v>0</v>
      </c>
      <c r="G36" s="47">
        <f t="shared" si="34"/>
        <v>0</v>
      </c>
      <c r="H36" s="26">
        <f>H38</f>
        <v>0</v>
      </c>
      <c r="I36" s="26">
        <f t="shared" ref="I36:Q36" si="35">I38</f>
        <v>0</v>
      </c>
      <c r="J36" s="26">
        <f t="shared" si="35"/>
        <v>0</v>
      </c>
      <c r="K36" s="26">
        <f t="shared" si="35"/>
        <v>0</v>
      </c>
      <c r="L36" s="47">
        <f t="shared" si="35"/>
        <v>0</v>
      </c>
      <c r="M36" s="26">
        <f t="shared" si="35"/>
        <v>0</v>
      </c>
      <c r="N36" s="26">
        <f t="shared" si="35"/>
        <v>0</v>
      </c>
      <c r="O36" s="26">
        <f t="shared" si="35"/>
        <v>0</v>
      </c>
      <c r="P36" s="26">
        <f t="shared" si="35"/>
        <v>0</v>
      </c>
      <c r="Q36" s="47">
        <f t="shared" si="35"/>
        <v>0</v>
      </c>
      <c r="R36" s="44"/>
    </row>
    <row r="37" spans="1:18" s="6" customFormat="1" ht="35.25" customHeight="1">
      <c r="A37" s="22"/>
      <c r="B37" s="15" t="s">
        <v>41</v>
      </c>
      <c r="C37" s="33">
        <f>C38</f>
        <v>0</v>
      </c>
      <c r="D37" s="33">
        <f t="shared" ref="D37:R37" si="36">D38</f>
        <v>0</v>
      </c>
      <c r="E37" s="33">
        <f t="shared" si="36"/>
        <v>0</v>
      </c>
      <c r="F37" s="33">
        <f t="shared" si="36"/>
        <v>0</v>
      </c>
      <c r="G37" s="49">
        <f t="shared" si="36"/>
        <v>0</v>
      </c>
      <c r="H37" s="33">
        <f t="shared" si="36"/>
        <v>0</v>
      </c>
      <c r="I37" s="33">
        <f t="shared" si="36"/>
        <v>0</v>
      </c>
      <c r="J37" s="33">
        <f t="shared" si="36"/>
        <v>0</v>
      </c>
      <c r="K37" s="33">
        <f t="shared" si="36"/>
        <v>0</v>
      </c>
      <c r="L37" s="49">
        <f t="shared" si="36"/>
        <v>0</v>
      </c>
      <c r="M37" s="33">
        <f t="shared" si="36"/>
        <v>0</v>
      </c>
      <c r="N37" s="33">
        <f t="shared" si="36"/>
        <v>0</v>
      </c>
      <c r="O37" s="33">
        <f t="shared" si="36"/>
        <v>0</v>
      </c>
      <c r="P37" s="33">
        <f t="shared" si="36"/>
        <v>0</v>
      </c>
      <c r="Q37" s="49">
        <f t="shared" si="36"/>
        <v>0</v>
      </c>
      <c r="R37" s="33">
        <f t="shared" si="36"/>
        <v>0</v>
      </c>
    </row>
    <row r="38" spans="1:18" ht="58.5" customHeight="1">
      <c r="A38" s="18" t="s">
        <v>68</v>
      </c>
      <c r="B38" s="16" t="s">
        <v>30</v>
      </c>
      <c r="C38" s="28"/>
      <c r="D38" s="28"/>
      <c r="E38" s="28"/>
      <c r="F38" s="28">
        <v>0</v>
      </c>
      <c r="G38" s="48">
        <f>C38+D38+E38+F38</f>
        <v>0</v>
      </c>
      <c r="H38" s="28"/>
      <c r="I38" s="28">
        <v>0</v>
      </c>
      <c r="J38" s="28"/>
      <c r="K38" s="28">
        <v>0</v>
      </c>
      <c r="L38" s="48">
        <f>H38+I38+J38+K38</f>
        <v>0</v>
      </c>
      <c r="M38" s="28"/>
      <c r="N38" s="28">
        <f t="shared" ref="N38" si="37">D38-I38</f>
        <v>0</v>
      </c>
      <c r="O38" s="28">
        <f t="shared" ref="O38" si="38">E38-J38</f>
        <v>0</v>
      </c>
      <c r="P38" s="28">
        <f t="shared" ref="P38" si="39">F38-K38</f>
        <v>0</v>
      </c>
      <c r="Q38" s="48">
        <f>SUM(M38:P38)</f>
        <v>0</v>
      </c>
      <c r="R38" s="45"/>
    </row>
    <row r="39" spans="1:18" s="2" customFormat="1" ht="43.5" customHeight="1">
      <c r="A39" s="21"/>
      <c r="B39" s="13" t="s">
        <v>3</v>
      </c>
      <c r="C39" s="26">
        <f t="shared" ref="C39:Q39" si="40">C8+C13+C29+C33+C36</f>
        <v>1672980.71</v>
      </c>
      <c r="D39" s="26">
        <f t="shared" si="40"/>
        <v>3721067.58</v>
      </c>
      <c r="E39" s="26">
        <f t="shared" si="40"/>
        <v>5167548.1000000006</v>
      </c>
      <c r="F39" s="26">
        <f t="shared" si="40"/>
        <v>69681395.530000001</v>
      </c>
      <c r="G39" s="47">
        <f t="shared" si="40"/>
        <v>80242991.920000002</v>
      </c>
      <c r="H39" s="26">
        <f t="shared" si="40"/>
        <v>1672980.71</v>
      </c>
      <c r="I39" s="26">
        <f t="shared" si="40"/>
        <v>3715148.4000000004</v>
      </c>
      <c r="J39" s="26">
        <f t="shared" si="40"/>
        <v>4947615.17</v>
      </c>
      <c r="K39" s="26">
        <f t="shared" si="40"/>
        <v>67723596.010000005</v>
      </c>
      <c r="L39" s="47">
        <f t="shared" si="40"/>
        <v>78059340.289999992</v>
      </c>
      <c r="M39" s="26">
        <f t="shared" si="40"/>
        <v>0</v>
      </c>
      <c r="N39" s="26">
        <f t="shared" si="40"/>
        <v>5919.1799999999348</v>
      </c>
      <c r="O39" s="26">
        <f t="shared" si="40"/>
        <v>219932.93000000017</v>
      </c>
      <c r="P39" s="26">
        <f t="shared" si="40"/>
        <v>1957799.5199999968</v>
      </c>
      <c r="Q39" s="47">
        <f t="shared" si="40"/>
        <v>2183651.6299999971</v>
      </c>
      <c r="R39" s="32"/>
    </row>
    <row r="41" spans="1:18">
      <c r="B41" s="1" t="s">
        <v>9</v>
      </c>
      <c r="G41" s="1" t="s">
        <v>70</v>
      </c>
      <c r="L41" s="9"/>
      <c r="N41" s="9"/>
    </row>
    <row r="42" spans="1:18">
      <c r="P42" s="9"/>
    </row>
    <row r="43" spans="1:18" ht="16.5">
      <c r="B43" s="7" t="s">
        <v>43</v>
      </c>
      <c r="C43" s="8"/>
    </row>
    <row r="44" spans="1:18" ht="16.5">
      <c r="B44" s="7" t="s">
        <v>44</v>
      </c>
      <c r="C44" s="8"/>
      <c r="F44" s="9"/>
      <c r="G44" s="9"/>
      <c r="L44" s="9"/>
      <c r="Q44" s="9"/>
    </row>
    <row r="45" spans="1:18" ht="16.5">
      <c r="B45" s="7"/>
      <c r="C45" s="8"/>
      <c r="E45" s="9"/>
      <c r="F45" s="9"/>
    </row>
    <row r="46" spans="1:18" ht="16.5">
      <c r="B46" s="7"/>
      <c r="C46" s="8"/>
    </row>
    <row r="47" spans="1:18" ht="16.5">
      <c r="B47" s="7" t="s">
        <v>10</v>
      </c>
      <c r="C47" s="8"/>
      <c r="G47" s="9"/>
      <c r="N47" s="9"/>
    </row>
    <row r="50" spans="14:14" s="1" customFormat="1">
      <c r="N50" s="9"/>
    </row>
  </sheetData>
  <mergeCells count="7">
    <mergeCell ref="H5:L5"/>
    <mergeCell ref="M5:Q5"/>
    <mergeCell ref="R5:R7"/>
    <mergeCell ref="B2:R2"/>
    <mergeCell ref="B3:R3"/>
    <mergeCell ref="B5:B7"/>
    <mergeCell ref="C5:G5"/>
  </mergeCells>
  <phoneticPr fontId="2" type="noConversion"/>
  <pageMargins left="0.78740157480314965" right="0.47244094488188981" top="0.59055118110236227" bottom="0.15748031496062992" header="0.59055118110236227" footer="0.27559055118110237"/>
  <pageSetup paperSize="9" scale="4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прил.1</vt:lpstr>
      <vt:lpstr>прил.1!Область_печати</vt:lpstr>
    </vt:vector>
  </TitlesOfParts>
  <Company>Depfin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Economov</dc:creator>
  <cp:lastModifiedBy>DS</cp:lastModifiedBy>
  <cp:lastPrinted>2026-03-13T04:18:09Z</cp:lastPrinted>
  <dcterms:created xsi:type="dcterms:W3CDTF">2008-02-18T07:33:24Z</dcterms:created>
  <dcterms:modified xsi:type="dcterms:W3CDTF">2026-03-13T09:52:47Z</dcterms:modified>
</cp:coreProperties>
</file>