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lbuh\обмен\ДИАНА\Муниципальные программы\2024\программы\1 полугодие 2025\"/>
    </mc:Choice>
  </mc:AlternateContent>
  <bookViews>
    <workbookView xWindow="0" yWindow="0" windowWidth="28800" windowHeight="13515"/>
  </bookViews>
  <sheets>
    <sheet name="прил.1" sheetId="12" r:id="rId1"/>
  </sheets>
  <calcPr calcId="162913"/>
</workbook>
</file>

<file path=xl/calcChain.xml><?xml version="1.0" encoding="utf-8"?>
<calcChain xmlns="http://schemas.openxmlformats.org/spreadsheetml/2006/main">
  <c r="J24" i="12" l="1"/>
  <c r="I21" i="12" l="1"/>
  <c r="E24" i="12"/>
  <c r="E9" i="12"/>
  <c r="J18" i="12" l="1"/>
  <c r="D21" i="12"/>
  <c r="G14" i="12" l="1"/>
  <c r="H14" i="12"/>
  <c r="J14" i="12"/>
  <c r="B14" i="12"/>
  <c r="C14" i="12"/>
  <c r="D14" i="12"/>
  <c r="E14" i="12"/>
  <c r="E8" i="12"/>
  <c r="G21" i="12" l="1"/>
  <c r="H21" i="12"/>
  <c r="J8" i="12" l="1"/>
  <c r="F14" i="12" l="1"/>
  <c r="L25" i="12" l="1"/>
  <c r="M24" i="12"/>
  <c r="N24" i="12" s="1"/>
  <c r="L24" i="12"/>
  <c r="L27" i="12" s="1"/>
  <c r="M23" i="12"/>
  <c r="M22" i="12" s="1"/>
  <c r="N23" i="12"/>
  <c r="N22" i="12" s="1"/>
  <c r="O23" i="12"/>
  <c r="O22" i="12" s="1"/>
  <c r="L23" i="12"/>
  <c r="L22" i="12" s="1"/>
  <c r="O19" i="12"/>
  <c r="O18" i="12" s="1"/>
  <c r="N19" i="12"/>
  <c r="N18" i="12" s="1"/>
  <c r="M19" i="12"/>
  <c r="L19" i="12"/>
  <c r="L18" i="12" s="1"/>
  <c r="L16" i="12"/>
  <c r="M16" i="12"/>
  <c r="N16" i="12"/>
  <c r="O16" i="12"/>
  <c r="L17" i="12"/>
  <c r="M17" i="12"/>
  <c r="N17" i="12"/>
  <c r="O17" i="12"/>
  <c r="O15" i="12"/>
  <c r="N15" i="12"/>
  <c r="M15" i="12"/>
  <c r="L15" i="12"/>
  <c r="L13" i="12"/>
  <c r="M13" i="12"/>
  <c r="N13" i="12"/>
  <c r="O13" i="12"/>
  <c r="O12" i="12"/>
  <c r="N12" i="12"/>
  <c r="N11" i="12" s="1"/>
  <c r="M12" i="12"/>
  <c r="L12" i="12"/>
  <c r="O10" i="12"/>
  <c r="N10" i="12"/>
  <c r="N9" i="12"/>
  <c r="M10" i="12"/>
  <c r="M9" i="12"/>
  <c r="L10" i="12"/>
  <c r="L9" i="12"/>
  <c r="J22" i="12"/>
  <c r="K22" i="12" s="1"/>
  <c r="K23" i="12"/>
  <c r="K19" i="12"/>
  <c r="F16" i="12"/>
  <c r="F17" i="12"/>
  <c r="F15" i="12"/>
  <c r="K16" i="12"/>
  <c r="K17" i="12"/>
  <c r="K15" i="12"/>
  <c r="K13" i="12"/>
  <c r="K12" i="12"/>
  <c r="K10" i="12"/>
  <c r="K9" i="12"/>
  <c r="B27" i="12"/>
  <c r="F19" i="12"/>
  <c r="F18" i="12" s="1"/>
  <c r="O9" i="12"/>
  <c r="C25" i="12"/>
  <c r="E25" i="12" s="1"/>
  <c r="O24" i="12"/>
  <c r="F23" i="12"/>
  <c r="C22" i="12"/>
  <c r="C21" i="12" s="1"/>
  <c r="D22" i="12"/>
  <c r="E22" i="12"/>
  <c r="B22" i="12"/>
  <c r="B21" i="12" s="1"/>
  <c r="F13" i="12"/>
  <c r="F12" i="12"/>
  <c r="F10" i="12"/>
  <c r="I14" i="12"/>
  <c r="Q14" i="12"/>
  <c r="B8" i="12"/>
  <c r="B11" i="12"/>
  <c r="C18" i="12"/>
  <c r="D18" i="12"/>
  <c r="E18" i="12"/>
  <c r="G18" i="12"/>
  <c r="H18" i="12"/>
  <c r="I18" i="12"/>
  <c r="M18" i="12"/>
  <c r="Q18" i="12"/>
  <c r="B18" i="12"/>
  <c r="G11" i="12"/>
  <c r="H11" i="12"/>
  <c r="I11" i="12"/>
  <c r="J11" i="12"/>
  <c r="Q11" i="12"/>
  <c r="G8" i="12"/>
  <c r="H8" i="12"/>
  <c r="I8" i="12"/>
  <c r="Q8" i="12"/>
  <c r="D11" i="12"/>
  <c r="E11" i="12"/>
  <c r="C11" i="12"/>
  <c r="D8" i="12"/>
  <c r="C8" i="12"/>
  <c r="L14" i="12" l="1"/>
  <c r="H7" i="12"/>
  <c r="H27" i="12" s="1"/>
  <c r="G7" i="12"/>
  <c r="K18" i="12"/>
  <c r="Q7" i="12"/>
  <c r="I7" i="12"/>
  <c r="I27" i="12" s="1"/>
  <c r="K8" i="12"/>
  <c r="N14" i="12"/>
  <c r="P16" i="12"/>
  <c r="P22" i="12"/>
  <c r="F22" i="12"/>
  <c r="G27" i="12"/>
  <c r="K11" i="12"/>
  <c r="J21" i="12"/>
  <c r="M8" i="12"/>
  <c r="L11" i="12"/>
  <c r="P17" i="12"/>
  <c r="P23" i="12"/>
  <c r="K14" i="12"/>
  <c r="P19" i="12"/>
  <c r="P18" i="12" s="1"/>
  <c r="J7" i="12"/>
  <c r="P15" i="12"/>
  <c r="M14" i="12"/>
  <c r="P24" i="12"/>
  <c r="F24" i="12"/>
  <c r="E21" i="12"/>
  <c r="L8" i="12"/>
  <c r="N8" i="12"/>
  <c r="M11" i="12"/>
  <c r="P12" i="12"/>
  <c r="P13" i="12"/>
  <c r="P10" i="12"/>
  <c r="O14" i="12"/>
  <c r="O11" i="12"/>
  <c r="F11" i="12"/>
  <c r="O8" i="12"/>
  <c r="D7" i="12"/>
  <c r="D27" i="12" s="1"/>
  <c r="P9" i="12"/>
  <c r="F9" i="12"/>
  <c r="F8" i="12"/>
  <c r="K24" i="12"/>
  <c r="K21" i="12" s="1"/>
  <c r="K27" i="12" s="1"/>
  <c r="B7" i="12"/>
  <c r="C7" i="12"/>
  <c r="O25" i="12"/>
  <c r="N25" i="12"/>
  <c r="M25" i="12"/>
  <c r="K25" i="12"/>
  <c r="F25" i="12"/>
  <c r="O20" i="12"/>
  <c r="N20" i="12"/>
  <c r="M20" i="12"/>
  <c r="L20" i="12"/>
  <c r="K20" i="12"/>
  <c r="F20" i="12"/>
  <c r="F21" i="12" l="1"/>
  <c r="N7" i="12"/>
  <c r="K7" i="12"/>
  <c r="P14" i="12"/>
  <c r="J27" i="12"/>
  <c r="P8" i="12"/>
  <c r="L7" i="12"/>
  <c r="M7" i="12"/>
  <c r="P11" i="12"/>
  <c r="O7" i="12"/>
  <c r="C27" i="12"/>
  <c r="E7" i="12"/>
  <c r="E27" i="12" s="1"/>
  <c r="P25" i="12"/>
  <c r="P20" i="12"/>
  <c r="P7" i="12" l="1"/>
  <c r="F7" i="12"/>
  <c r="F27" i="12" s="1"/>
  <c r="L21" i="12"/>
  <c r="O21" i="12" l="1"/>
  <c r="O27" i="12" s="1"/>
  <c r="N21" i="12" l="1"/>
  <c r="N27" i="12" s="1"/>
  <c r="M21" i="12" l="1"/>
  <c r="M27" i="12" s="1"/>
  <c r="P27" i="12" s="1"/>
  <c r="P21" i="12" l="1"/>
</calcChain>
</file>

<file path=xl/sharedStrings.xml><?xml version="1.0" encoding="utf-8"?>
<sst xmlns="http://schemas.openxmlformats.org/spreadsheetml/2006/main" count="65" uniqueCount="42">
  <si>
    <t>Мероприятие</t>
  </si>
  <si>
    <t>Отклонение от утвержденного в бюджете, руб.</t>
  </si>
  <si>
    <t>Причина неисполнения</t>
  </si>
  <si>
    <t>бюджет автономного округа</t>
  </si>
  <si>
    <t>бюджет Кондинского района</t>
  </si>
  <si>
    <t>бюджет поселения</t>
  </si>
  <si>
    <t>ОТЧЕТ</t>
  </si>
  <si>
    <t>о финансировании программных мероприятий в разрезе источников финансирования</t>
  </si>
  <si>
    <t>Итого расходов, предумостренных на реализацию муниципальных программ</t>
  </si>
  <si>
    <t>всего по муниципально программе</t>
  </si>
  <si>
    <t>всего по мунийипальной программе</t>
  </si>
  <si>
    <t>всего по муниципальной программе</t>
  </si>
  <si>
    <t>`</t>
  </si>
  <si>
    <t>Глава городского поселения Мортка</t>
  </si>
  <si>
    <t>А.А. Тагильцев</t>
  </si>
  <si>
    <t>8(34677)30-022</t>
  </si>
  <si>
    <t xml:space="preserve">Исполнитель: Главный специалист </t>
  </si>
  <si>
    <t>Муниципальная программа "Создание условий для комфортного проживания жителей городского поселения Мортка"</t>
  </si>
  <si>
    <t>Основное мероприятие "Ремонт дорог общего пользования "</t>
  </si>
  <si>
    <t>Подпрограмма  «Дорожное хозяйство»</t>
  </si>
  <si>
    <t>Основное мероприятие "Содержание дорог общего пользования"</t>
  </si>
  <si>
    <t>Подпрограмма "Уличное освещение"</t>
  </si>
  <si>
    <t>Основное мероприятие "Оплата за потребленную электрическую энергию "</t>
  </si>
  <si>
    <t>Основное мероприятие "Содержание и ремонт уличного освещения "</t>
  </si>
  <si>
    <t>Подпрограмма "Благоустройство"</t>
  </si>
  <si>
    <t>Основное мероприятие "Содержание и благоустройство населенных пунктов  "</t>
  </si>
  <si>
    <t>Основное мероприятие "Устройство снежных городков "</t>
  </si>
  <si>
    <t>Подпрограмма  «Жилищный фонд»</t>
  </si>
  <si>
    <t>Основное мероприятие "Содержание муниципального фонда"</t>
  </si>
  <si>
    <t>Муниципальная программа "Укрепление межнационального и межконфессионального согласия, профилактика правонарушений, экстремизма и терроризма в городском поселении Мортка "</t>
  </si>
  <si>
    <t>Муниципальная программа "Развитие муниципальной службы в городском поселении Мортка "</t>
  </si>
  <si>
    <t>Подпрограмма "Дополнительное пенсионное обеспечение отдельных категорий граждан"</t>
  </si>
  <si>
    <t>Мероприятие "Дополнительное пенсионное обеспечение отдельных категорий граждан за счет средств бюджета поселения"</t>
  </si>
  <si>
    <t>Подпрограмма "Организация деятельности органов местного самоуправления муниципального образования городское поселение Мортка, муниципального казенного учреждения "Хозяйственная служба администрации городского поселения Мортка "</t>
  </si>
  <si>
    <t>Муниципальная программа "Развитие сферы культуры, и молодёжной политики городского поселения Мортка "</t>
  </si>
  <si>
    <t>федеральный бюджет</t>
  </si>
  <si>
    <t>Основное мероприятие "Санитарная очистка населенных пунктов "</t>
  </si>
  <si>
    <t>Диана Викторовна Михайлова</t>
  </si>
  <si>
    <t xml:space="preserve">Муниципальная программа "Обеспечение пожарной безопасности объектов 
муниципальной собственности жилого фонда
 муниципального образования городское поселение Мортка"
</t>
  </si>
  <si>
    <t>-</t>
  </si>
  <si>
    <t>Утверждено в бюджетегородского поселения Мортка 2025 год</t>
  </si>
  <si>
    <t>Исполнение (касса) на 01.07.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</si>
</sst>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0_ ;\-#,##0.00\ 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8" fillId="0" borderId="0" xfId="0" applyFont="1"/>
    <xf numFmtId="0" fontId="9" fillId="0" borderId="0" xfId="0" applyFont="1"/>
    <xf numFmtId="43" fontId="3" fillId="0" borderId="0" xfId="0" applyNumberFormat="1" applyFont="1"/>
    <xf numFmtId="43" fontId="7" fillId="3" borderId="7" xfId="0" applyNumberFormat="1" applyFont="1" applyFill="1" applyBorder="1" applyAlignment="1">
      <alignment horizontal="justify" wrapText="1"/>
    </xf>
    <xf numFmtId="0" fontId="5" fillId="2" borderId="8" xfId="0" applyNumberFormat="1" applyFont="1" applyFill="1" applyBorder="1" applyAlignment="1">
      <alignment horizontal="left" vertical="top" wrapText="1"/>
    </xf>
    <xf numFmtId="43" fontId="7" fillId="0" borderId="8" xfId="0" applyNumberFormat="1" applyFont="1" applyBorder="1" applyAlignment="1">
      <alignment horizontal="justify" wrapText="1"/>
    </xf>
    <xf numFmtId="0" fontId="7" fillId="0" borderId="18" xfId="0" applyFont="1" applyBorder="1" applyAlignment="1">
      <alignment horizontal="justify" vertical="top" wrapText="1"/>
    </xf>
    <xf numFmtId="43" fontId="11" fillId="3" borderId="11" xfId="0" applyNumberFormat="1" applyFont="1" applyFill="1" applyBorder="1" applyAlignment="1">
      <alignment horizontal="justify" wrapText="1"/>
    </xf>
    <xf numFmtId="0" fontId="10" fillId="3" borderId="16" xfId="0" applyFont="1" applyFill="1" applyBorder="1" applyAlignment="1">
      <alignment horizontal="justify" vertical="top" wrapText="1"/>
    </xf>
    <xf numFmtId="0" fontId="3" fillId="0" borderId="19" xfId="0" applyFont="1" applyBorder="1"/>
    <xf numFmtId="43" fontId="11" fillId="3" borderId="9" xfId="0" applyNumberFormat="1" applyFont="1" applyFill="1" applyBorder="1" applyAlignment="1">
      <alignment horizontal="justify" wrapText="1"/>
    </xf>
    <xf numFmtId="43" fontId="11" fillId="3" borderId="8" xfId="0" applyNumberFormat="1" applyFont="1" applyFill="1" applyBorder="1" applyAlignment="1">
      <alignment horizontal="justify" wrapText="1"/>
    </xf>
    <xf numFmtId="0" fontId="10" fillId="3" borderId="20" xfId="0" applyFont="1" applyFill="1" applyBorder="1" applyAlignment="1">
      <alignment horizontal="justify" vertical="top" wrapText="1"/>
    </xf>
    <xf numFmtId="43" fontId="11" fillId="3" borderId="10" xfId="0" applyNumberFormat="1" applyFont="1" applyFill="1" applyBorder="1" applyAlignment="1">
      <alignment horizontal="justify" wrapText="1"/>
    </xf>
    <xf numFmtId="164" fontId="11" fillId="3" borderId="11" xfId="0" applyNumberFormat="1" applyFont="1" applyFill="1" applyBorder="1" applyAlignment="1">
      <alignment horizontal="right" wrapText="1"/>
    </xf>
    <xf numFmtId="164" fontId="11" fillId="3" borderId="8" xfId="0" applyNumberFormat="1" applyFont="1" applyFill="1" applyBorder="1" applyAlignment="1">
      <alignment horizontal="right" wrapText="1"/>
    </xf>
    <xf numFmtId="164" fontId="11" fillId="3" borderId="11" xfId="0" applyNumberFormat="1" applyFont="1" applyFill="1" applyBorder="1" applyAlignment="1">
      <alignment horizontal="left" wrapText="1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43" fontId="11" fillId="3" borderId="14" xfId="0" applyNumberFormat="1" applyFont="1" applyFill="1" applyBorder="1" applyAlignment="1">
      <alignment horizontal="justify" wrapText="1"/>
    </xf>
    <xf numFmtId="43" fontId="11" fillId="3" borderId="12" xfId="0" applyNumberFormat="1" applyFont="1" applyFill="1" applyBorder="1" applyAlignment="1">
      <alignment horizontal="justify" wrapText="1"/>
    </xf>
    <xf numFmtId="43" fontId="11" fillId="3" borderId="1" xfId="0" applyNumberFormat="1" applyFont="1" applyFill="1" applyBorder="1" applyAlignment="1">
      <alignment horizontal="justify" wrapText="1"/>
    </xf>
    <xf numFmtId="43" fontId="11" fillId="0" borderId="8" xfId="0" applyNumberFormat="1" applyFont="1" applyBorder="1" applyAlignment="1">
      <alignment horizontal="justify" wrapText="1"/>
    </xf>
    <xf numFmtId="0" fontId="3" fillId="4" borderId="19" xfId="0" applyFont="1" applyFill="1" applyBorder="1"/>
    <xf numFmtId="43" fontId="11" fillId="4" borderId="9" xfId="0" applyNumberFormat="1" applyFont="1" applyFill="1" applyBorder="1" applyAlignment="1">
      <alignment horizontal="justify" wrapText="1"/>
    </xf>
    <xf numFmtId="164" fontId="11" fillId="4" borderId="9" xfId="0" applyNumberFormat="1" applyFont="1" applyFill="1" applyBorder="1" applyAlignment="1">
      <alignment horizontal="right" wrapText="1"/>
    </xf>
    <xf numFmtId="164" fontId="11" fillId="4" borderId="9" xfId="0" applyNumberFormat="1" applyFont="1" applyFill="1" applyBorder="1" applyAlignment="1">
      <alignment horizontal="left" wrapText="1"/>
    </xf>
    <xf numFmtId="43" fontId="11" fillId="4" borderId="8" xfId="0" applyNumberFormat="1" applyFont="1" applyFill="1" applyBorder="1" applyAlignment="1">
      <alignment horizontal="justify" wrapText="1"/>
    </xf>
    <xf numFmtId="0" fontId="10" fillId="4" borderId="20" xfId="0" applyFont="1" applyFill="1" applyBorder="1" applyAlignment="1">
      <alignment horizontal="justify" vertical="top" wrapText="1"/>
    </xf>
    <xf numFmtId="43" fontId="11" fillId="4" borderId="1" xfId="0" applyNumberFormat="1" applyFont="1" applyFill="1" applyBorder="1" applyAlignment="1">
      <alignment horizontal="justify" wrapText="1"/>
    </xf>
    <xf numFmtId="0" fontId="4" fillId="4" borderId="0" xfId="0" applyFont="1" applyFill="1"/>
    <xf numFmtId="43" fontId="11" fillId="4" borderId="22" xfId="0" applyNumberFormat="1" applyFont="1" applyFill="1" applyBorder="1" applyAlignment="1">
      <alignment horizontal="justify" wrapText="1"/>
    </xf>
    <xf numFmtId="164" fontId="11" fillId="4" borderId="22" xfId="0" applyNumberFormat="1" applyFont="1" applyFill="1" applyBorder="1" applyAlignment="1">
      <alignment horizontal="right" wrapText="1"/>
    </xf>
    <xf numFmtId="164" fontId="11" fillId="4" borderId="22" xfId="0" applyNumberFormat="1" applyFont="1" applyFill="1" applyBorder="1" applyAlignment="1">
      <alignment horizontal="left" wrapText="1"/>
    </xf>
    <xf numFmtId="0" fontId="11" fillId="5" borderId="1" xfId="0" applyNumberFormat="1" applyFont="1" applyFill="1" applyBorder="1" applyAlignment="1">
      <alignment horizontal="left" vertical="top" wrapText="1"/>
    </xf>
    <xf numFmtId="43" fontId="11" fillId="5" borderId="1" xfId="0" applyNumberFormat="1" applyFont="1" applyFill="1" applyBorder="1" applyAlignment="1">
      <alignment horizontal="justify" wrapText="1"/>
    </xf>
    <xf numFmtId="0" fontId="11" fillId="3" borderId="21" xfId="0" applyNumberFormat="1" applyFont="1" applyFill="1" applyBorder="1" applyAlignment="1">
      <alignment horizontal="left" vertical="top" wrapText="1"/>
    </xf>
    <xf numFmtId="0" fontId="12" fillId="4" borderId="1" xfId="0" applyNumberFormat="1" applyFont="1" applyFill="1" applyBorder="1" applyAlignment="1">
      <alignment horizontal="left" vertical="top" wrapText="1"/>
    </xf>
    <xf numFmtId="43" fontId="11" fillId="5" borderId="9" xfId="0" applyNumberFormat="1" applyFont="1" applyFill="1" applyBorder="1" applyAlignment="1">
      <alignment horizontal="justify" wrapText="1"/>
    </xf>
    <xf numFmtId="164" fontId="11" fillId="5" borderId="9" xfId="0" applyNumberFormat="1" applyFont="1" applyFill="1" applyBorder="1" applyAlignment="1">
      <alignment horizontal="right" wrapText="1"/>
    </xf>
    <xf numFmtId="43" fontId="11" fillId="5" borderId="8" xfId="0" applyNumberFormat="1" applyFont="1" applyFill="1" applyBorder="1" applyAlignment="1">
      <alignment horizontal="justify" wrapText="1"/>
    </xf>
    <xf numFmtId="0" fontId="4" fillId="4" borderId="19" xfId="0" applyFont="1" applyFill="1" applyBorder="1"/>
    <xf numFmtId="43" fontId="4" fillId="5" borderId="9" xfId="0" applyNumberFormat="1" applyFont="1" applyFill="1" applyBorder="1" applyAlignment="1">
      <alignment horizontal="justify" wrapText="1"/>
    </xf>
    <xf numFmtId="0" fontId="14" fillId="5" borderId="1" xfId="0" applyNumberFormat="1" applyFont="1" applyFill="1" applyBorder="1" applyAlignment="1">
      <alignment horizontal="left" vertical="top" wrapText="1"/>
    </xf>
    <xf numFmtId="0" fontId="4" fillId="5" borderId="1" xfId="0" applyNumberFormat="1" applyFont="1" applyFill="1" applyBorder="1" applyAlignment="1">
      <alignment horizontal="left" vertical="top" wrapText="1"/>
    </xf>
    <xf numFmtId="43" fontId="15" fillId="5" borderId="1" xfId="0" applyNumberFormat="1" applyFont="1" applyFill="1" applyBorder="1" applyAlignment="1">
      <alignment horizontal="justify" wrapText="1"/>
    </xf>
    <xf numFmtId="0" fontId="3" fillId="0" borderId="0" xfId="0" applyFont="1" applyBorder="1"/>
    <xf numFmtId="0" fontId="10" fillId="3" borderId="1" xfId="0" applyFont="1" applyFill="1" applyBorder="1" applyAlignment="1">
      <alignment horizontal="justify" vertical="top" wrapText="1"/>
    </xf>
    <xf numFmtId="0" fontId="10" fillId="5" borderId="1" xfId="0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0" fontId="3" fillId="4" borderId="0" xfId="0" applyFont="1" applyFill="1" applyBorder="1"/>
    <xf numFmtId="43" fontId="10" fillId="4" borderId="9" xfId="0" applyNumberFormat="1" applyFont="1" applyFill="1" applyBorder="1" applyAlignment="1">
      <alignment horizontal="justify" wrapText="1"/>
    </xf>
    <xf numFmtId="164" fontId="10" fillId="4" borderId="9" xfId="0" applyNumberFormat="1" applyFont="1" applyFill="1" applyBorder="1" applyAlignment="1">
      <alignment horizontal="right" wrapText="1"/>
    </xf>
    <xf numFmtId="43" fontId="10" fillId="4" borderId="8" xfId="0" applyNumberFormat="1" applyFont="1" applyFill="1" applyBorder="1" applyAlignment="1">
      <alignment horizontal="justify" wrapText="1"/>
    </xf>
    <xf numFmtId="0" fontId="11" fillId="5" borderId="1" xfId="0" applyFont="1" applyFill="1" applyBorder="1" applyAlignment="1">
      <alignment horizontal="justify" vertical="top" wrapText="1"/>
    </xf>
    <xf numFmtId="43" fontId="10" fillId="4" borderId="1" xfId="0" applyNumberFormat="1" applyFont="1" applyFill="1" applyBorder="1" applyAlignment="1">
      <alignment horizontal="justify" wrapText="1"/>
    </xf>
    <xf numFmtId="43" fontId="16" fillId="4" borderId="9" xfId="0" applyNumberFormat="1" applyFont="1" applyFill="1" applyBorder="1" applyAlignment="1">
      <alignment horizontal="justify" wrapText="1"/>
    </xf>
    <xf numFmtId="43" fontId="11" fillId="3" borderId="7" xfId="0" applyNumberFormat="1" applyFont="1" applyFill="1" applyBorder="1" applyAlignment="1">
      <alignment horizontal="justify" wrapText="1"/>
    </xf>
    <xf numFmtId="43" fontId="4" fillId="5" borderId="1" xfId="0" applyNumberFormat="1" applyFont="1" applyFill="1" applyBorder="1" applyAlignment="1">
      <alignment horizontal="justify" wrapText="1"/>
    </xf>
    <xf numFmtId="43" fontId="11" fillId="5" borderId="23" xfId="0" applyNumberFormat="1" applyFont="1" applyFill="1" applyBorder="1" applyAlignment="1">
      <alignment horizontal="justify" wrapText="1"/>
    </xf>
    <xf numFmtId="0" fontId="11" fillId="3" borderId="1" xfId="0" applyNumberFormat="1" applyFont="1" applyFill="1" applyBorder="1" applyAlignment="1">
      <alignment horizontal="left" vertical="top" wrapText="1"/>
    </xf>
    <xf numFmtId="0" fontId="10" fillId="4" borderId="1" xfId="0" applyNumberFormat="1" applyFont="1" applyFill="1" applyBorder="1" applyAlignment="1">
      <alignment horizontal="left" vertical="top" wrapText="1"/>
    </xf>
    <xf numFmtId="43" fontId="15" fillId="5" borderId="23" xfId="0" applyNumberFormat="1" applyFont="1" applyFill="1" applyBorder="1" applyAlignment="1">
      <alignment horizontal="justify" wrapText="1"/>
    </xf>
    <xf numFmtId="43" fontId="7" fillId="3" borderId="24" xfId="0" applyNumberFormat="1" applyFont="1" applyFill="1" applyBorder="1" applyAlignment="1">
      <alignment horizontal="justify" wrapText="1"/>
    </xf>
    <xf numFmtId="0" fontId="12" fillId="2" borderId="1" xfId="0" applyNumberFormat="1" applyFont="1" applyFill="1" applyBorder="1" applyAlignment="1">
      <alignment horizontal="left" vertical="top" wrapText="1"/>
    </xf>
    <xf numFmtId="0" fontId="13" fillId="4" borderId="1" xfId="0" applyNumberFormat="1" applyFont="1" applyFill="1" applyBorder="1" applyAlignment="1">
      <alignment horizontal="left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6" fillId="0" borderId="17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5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K24" sqref="K24"/>
    </sheetView>
  </sheetViews>
  <sheetFormatPr defaultRowHeight="15" x14ac:dyDescent="0.25"/>
  <cols>
    <col min="1" max="1" width="39.28515625" style="1" customWidth="1"/>
    <col min="2" max="2" width="15.85546875" style="1" customWidth="1"/>
    <col min="3" max="3" width="16.85546875" style="1" customWidth="1"/>
    <col min="4" max="4" width="17.28515625" style="1" customWidth="1"/>
    <col min="5" max="5" width="20.140625" style="1" customWidth="1"/>
    <col min="6" max="6" width="17.85546875" style="1" customWidth="1"/>
    <col min="7" max="7" width="15.28515625" style="1" customWidth="1"/>
    <col min="8" max="8" width="16.140625" style="1" customWidth="1"/>
    <col min="9" max="9" width="16.42578125" style="1" customWidth="1"/>
    <col min="10" max="10" width="17.7109375" style="1" customWidth="1"/>
    <col min="11" max="11" width="17.42578125" style="1" customWidth="1"/>
    <col min="12" max="12" width="15" style="1" customWidth="1"/>
    <col min="13" max="13" width="17.7109375" style="1" customWidth="1"/>
    <col min="14" max="14" width="16.42578125" style="1" customWidth="1"/>
    <col min="15" max="15" width="17.85546875" style="1" customWidth="1"/>
    <col min="16" max="16" width="16.28515625" style="1" customWidth="1"/>
    <col min="17" max="17" width="13.42578125" style="1" customWidth="1"/>
    <col min="18" max="16384" width="9.140625" style="1"/>
  </cols>
  <sheetData>
    <row r="2" spans="1:17" x14ac:dyDescent="0.25">
      <c r="A2" s="82" t="s">
        <v>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17" x14ac:dyDescent="0.25">
      <c r="A3" s="82" t="s">
        <v>7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ht="15.75" thickBo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4" customFormat="1" ht="47.25" customHeight="1" x14ac:dyDescent="0.2">
      <c r="A5" s="83" t="s">
        <v>0</v>
      </c>
      <c r="B5" s="85" t="s">
        <v>40</v>
      </c>
      <c r="C5" s="86"/>
      <c r="D5" s="86"/>
      <c r="E5" s="86"/>
      <c r="F5" s="87"/>
      <c r="G5" s="75" t="s">
        <v>41</v>
      </c>
      <c r="H5" s="76"/>
      <c r="I5" s="76"/>
      <c r="J5" s="76"/>
      <c r="K5" s="77"/>
      <c r="L5" s="78" t="s">
        <v>1</v>
      </c>
      <c r="M5" s="76"/>
      <c r="N5" s="76"/>
      <c r="O5" s="76"/>
      <c r="P5" s="79"/>
      <c r="Q5" s="80" t="s">
        <v>2</v>
      </c>
    </row>
    <row r="6" spans="1:17" s="5" customFormat="1" ht="96" x14ac:dyDescent="0.2">
      <c r="A6" s="84"/>
      <c r="B6" s="6" t="s">
        <v>35</v>
      </c>
      <c r="C6" s="25" t="s">
        <v>3</v>
      </c>
      <c r="D6" s="6" t="s">
        <v>4</v>
      </c>
      <c r="E6" s="6" t="s">
        <v>5</v>
      </c>
      <c r="F6" s="7" t="s">
        <v>9</v>
      </c>
      <c r="G6" s="6" t="s">
        <v>35</v>
      </c>
      <c r="H6" s="25" t="s">
        <v>3</v>
      </c>
      <c r="I6" s="25" t="s">
        <v>4</v>
      </c>
      <c r="J6" s="25" t="s">
        <v>5</v>
      </c>
      <c r="K6" s="26" t="s">
        <v>10</v>
      </c>
      <c r="L6" s="6" t="s">
        <v>35</v>
      </c>
      <c r="M6" s="25" t="s">
        <v>3</v>
      </c>
      <c r="N6" s="25" t="s">
        <v>4</v>
      </c>
      <c r="O6" s="25" t="s">
        <v>5</v>
      </c>
      <c r="P6" s="27" t="s">
        <v>11</v>
      </c>
      <c r="Q6" s="81"/>
    </row>
    <row r="7" spans="1:17" s="2" customFormat="1" ht="42.75" customHeight="1" x14ac:dyDescent="0.2">
      <c r="A7" s="69" t="s">
        <v>17</v>
      </c>
      <c r="B7" s="72">
        <f>B11+B14++B18+B8</f>
        <v>0</v>
      </c>
      <c r="C7" s="11">
        <f>C11+C14++C18+C8</f>
        <v>24472000</v>
      </c>
      <c r="D7" s="11">
        <f>D11+D14++D18+D8</f>
        <v>0</v>
      </c>
      <c r="E7" s="11">
        <f>E11+E14++E18+E8</f>
        <v>26011916.93</v>
      </c>
      <c r="F7" s="11">
        <f>B7+C7+D7+E7</f>
        <v>50483916.93</v>
      </c>
      <c r="G7" s="66">
        <f>G11+G14++G18+G8</f>
        <v>0</v>
      </c>
      <c r="H7" s="66">
        <f>H11+H14++H18+H8</f>
        <v>7341632.1900000004</v>
      </c>
      <c r="I7" s="66">
        <f>I11+I14++I18+I8</f>
        <v>0</v>
      </c>
      <c r="J7" s="66">
        <f>J11+J14++J18+J8</f>
        <v>10934713.620000001</v>
      </c>
      <c r="K7" s="66">
        <f>K11+K14++K18+K8</f>
        <v>18276345.810000002</v>
      </c>
      <c r="L7" s="11">
        <f>L8+L11+L14+L18</f>
        <v>0</v>
      </c>
      <c r="M7" s="11">
        <f>M8+M11+M14+M18</f>
        <v>17130367.809999999</v>
      </c>
      <c r="N7" s="11">
        <f>N8+N11+N14+N18</f>
        <v>0</v>
      </c>
      <c r="O7" s="11">
        <f>O8+O11+O14+O18</f>
        <v>15077203.310000001</v>
      </c>
      <c r="P7" s="11">
        <f>L7+M7+N7+O7</f>
        <v>32207571.119999997</v>
      </c>
      <c r="Q7" s="11">
        <f>Q11+Q14++Q18</f>
        <v>0</v>
      </c>
    </row>
    <row r="8" spans="1:17" s="39" customFormat="1" ht="18" customHeight="1" x14ac:dyDescent="0.2">
      <c r="A8" s="53" t="s">
        <v>19</v>
      </c>
      <c r="B8" s="71">
        <f>B10</f>
        <v>0</v>
      </c>
      <c r="C8" s="54">
        <f>C9+C10</f>
        <v>24472000</v>
      </c>
      <c r="D8" s="54">
        <f t="shared" ref="D8:E8" si="0">D9+D10</f>
        <v>0</v>
      </c>
      <c r="E8" s="54">
        <f t="shared" si="0"/>
        <v>18319484.689999998</v>
      </c>
      <c r="F8" s="54">
        <f>B8+C8+D8+E8</f>
        <v>42791484.689999998</v>
      </c>
      <c r="G8" s="67">
        <f t="shared" ref="G8" si="1">G9+G10</f>
        <v>0</v>
      </c>
      <c r="H8" s="67">
        <f t="shared" ref="H8" si="2">H9+H10</f>
        <v>7341632.1900000004</v>
      </c>
      <c r="I8" s="67">
        <f t="shared" ref="I8" si="3">I9+I10</f>
        <v>0</v>
      </c>
      <c r="J8" s="67">
        <f>J9+J10</f>
        <v>7883291.3200000003</v>
      </c>
      <c r="K8" s="67">
        <f>G8+H8+I8+J8</f>
        <v>15224923.510000002</v>
      </c>
      <c r="L8" s="54">
        <f t="shared" ref="L8" si="4">L9+L10</f>
        <v>0</v>
      </c>
      <c r="M8" s="54">
        <f t="shared" ref="M8" si="5">M9+M10</f>
        <v>17130367.809999999</v>
      </c>
      <c r="N8" s="54">
        <f t="shared" ref="N8" si="6">N9+N10</f>
        <v>0</v>
      </c>
      <c r="O8" s="54">
        <f t="shared" ref="O8" si="7">O9+O10</f>
        <v>10436193.369999999</v>
      </c>
      <c r="P8" s="54">
        <f>L8+M8+N8+O8</f>
        <v>27566561.18</v>
      </c>
      <c r="Q8" s="54">
        <f t="shared" ref="Q8" si="8">Q9+Q10</f>
        <v>0</v>
      </c>
    </row>
    <row r="9" spans="1:17" s="32" customFormat="1" ht="33.75" customHeight="1" x14ac:dyDescent="0.25">
      <c r="A9" s="70" t="s">
        <v>18</v>
      </c>
      <c r="B9" s="65">
        <v>0</v>
      </c>
      <c r="C9" s="40">
        <v>24472000</v>
      </c>
      <c r="D9" s="40">
        <v>0</v>
      </c>
      <c r="E9" s="41">
        <f>29519273.31-C9-B9-D9</f>
        <v>5047273.3099999987</v>
      </c>
      <c r="F9" s="42">
        <f>B9+C9+D9+E9</f>
        <v>29519273.309999999</v>
      </c>
      <c r="G9" s="40"/>
      <c r="H9" s="40">
        <v>7341632.1900000004</v>
      </c>
      <c r="I9" s="40">
        <v>0</v>
      </c>
      <c r="J9" s="40">
        <v>386401.69</v>
      </c>
      <c r="K9" s="40">
        <f t="shared" ref="K9:K15" si="9">G9+H9+I9+J9</f>
        <v>7728033.8800000008</v>
      </c>
      <c r="L9" s="33">
        <f t="shared" ref="L9:O10" si="10">B9-G9</f>
        <v>0</v>
      </c>
      <c r="M9" s="36">
        <f t="shared" si="10"/>
        <v>17130367.809999999</v>
      </c>
      <c r="N9" s="36">
        <f t="shared" si="10"/>
        <v>0</v>
      </c>
      <c r="O9" s="36">
        <f t="shared" si="10"/>
        <v>4660871.6199999982</v>
      </c>
      <c r="P9" s="36">
        <f>L9+M9+N9+O9</f>
        <v>21791239.429999996</v>
      </c>
      <c r="Q9" s="37"/>
    </row>
    <row r="10" spans="1:17" s="32" customFormat="1" ht="35.25" customHeight="1" x14ac:dyDescent="0.25">
      <c r="A10" s="46" t="s">
        <v>20</v>
      </c>
      <c r="B10" s="33"/>
      <c r="C10" s="33"/>
      <c r="D10" s="33"/>
      <c r="E10" s="34">
        <v>13272211.380000001</v>
      </c>
      <c r="F10" s="42">
        <f>B10+C10+D10+E10</f>
        <v>13272211.380000001</v>
      </c>
      <c r="G10" s="33"/>
      <c r="H10" s="33"/>
      <c r="I10" s="33"/>
      <c r="J10" s="33">
        <v>7496889.6299999999</v>
      </c>
      <c r="K10" s="40">
        <f t="shared" si="9"/>
        <v>7496889.6299999999</v>
      </c>
      <c r="L10" s="33">
        <f t="shared" si="10"/>
        <v>0</v>
      </c>
      <c r="M10" s="36">
        <f t="shared" si="10"/>
        <v>0</v>
      </c>
      <c r="N10" s="36">
        <f t="shared" si="10"/>
        <v>0</v>
      </c>
      <c r="O10" s="36">
        <f t="shared" si="10"/>
        <v>5775321.7500000009</v>
      </c>
      <c r="P10" s="36">
        <f>L10+M10+N10+O10</f>
        <v>5775321.7500000009</v>
      </c>
      <c r="Q10" s="37"/>
    </row>
    <row r="11" spans="1:17" s="50" customFormat="1" ht="18" customHeight="1" x14ac:dyDescent="0.2">
      <c r="A11" s="52" t="s">
        <v>21</v>
      </c>
      <c r="B11" s="51">
        <f>B12+B13</f>
        <v>0</v>
      </c>
      <c r="C11" s="51">
        <f>C12+C13</f>
        <v>0</v>
      </c>
      <c r="D11" s="51">
        <f t="shared" ref="D11:E11" si="11">D12+D13</f>
        <v>0</v>
      </c>
      <c r="E11" s="51">
        <f t="shared" si="11"/>
        <v>4327000</v>
      </c>
      <c r="F11" s="51">
        <f>C11+D11+E11</f>
        <v>4327000</v>
      </c>
      <c r="G11" s="51">
        <f t="shared" ref="G11" si="12">G12+G13</f>
        <v>0</v>
      </c>
      <c r="H11" s="51">
        <f t="shared" ref="H11" si="13">H12+H13</f>
        <v>0</v>
      </c>
      <c r="I11" s="51">
        <f t="shared" ref="I11" si="14">I12+I13</f>
        <v>0</v>
      </c>
      <c r="J11" s="51">
        <f t="shared" ref="J11" si="15">J12+J13</f>
        <v>1882508.46</v>
      </c>
      <c r="K11" s="51">
        <f t="shared" si="9"/>
        <v>1882508.46</v>
      </c>
      <c r="L11" s="51">
        <f t="shared" ref="L11" si="16">L12+L13</f>
        <v>0</v>
      </c>
      <c r="M11" s="51">
        <f t="shared" ref="M11" si="17">M12+M13</f>
        <v>0</v>
      </c>
      <c r="N11" s="51">
        <f t="shared" ref="N11" si="18">N12+N13</f>
        <v>0</v>
      </c>
      <c r="O11" s="51">
        <f t="shared" ref="O11" si="19">O12+O13</f>
        <v>2444491.54</v>
      </c>
      <c r="P11" s="51">
        <f t="shared" ref="P11" si="20">P12+P13</f>
        <v>2444491.54</v>
      </c>
      <c r="Q11" s="51">
        <f t="shared" ref="Q11" si="21">Q12+Q13</f>
        <v>0</v>
      </c>
    </row>
    <row r="12" spans="1:17" s="32" customFormat="1" ht="32.25" customHeight="1" x14ac:dyDescent="0.25">
      <c r="A12" s="46" t="s">
        <v>22</v>
      </c>
      <c r="B12" s="33"/>
      <c r="C12" s="33"/>
      <c r="D12" s="33"/>
      <c r="E12" s="34">
        <v>3977000</v>
      </c>
      <c r="F12" s="35">
        <f>B12+C12+D12+E12</f>
        <v>3977000</v>
      </c>
      <c r="G12" s="33"/>
      <c r="H12" s="33"/>
      <c r="I12" s="33"/>
      <c r="J12" s="33">
        <v>1857403.98</v>
      </c>
      <c r="K12" s="33">
        <f t="shared" si="9"/>
        <v>1857403.98</v>
      </c>
      <c r="L12" s="33">
        <f t="shared" ref="L12:O13" si="22">B12-G12</f>
        <v>0</v>
      </c>
      <c r="M12" s="36">
        <f t="shared" si="22"/>
        <v>0</v>
      </c>
      <c r="N12" s="36">
        <f t="shared" si="22"/>
        <v>0</v>
      </c>
      <c r="O12" s="36">
        <f t="shared" si="22"/>
        <v>2119596.02</v>
      </c>
      <c r="P12" s="38">
        <f>L12+M12+N12+O12</f>
        <v>2119596.02</v>
      </c>
      <c r="Q12" s="37"/>
    </row>
    <row r="13" spans="1:17" s="32" customFormat="1" ht="33" customHeight="1" x14ac:dyDescent="0.25">
      <c r="A13" s="46" t="s">
        <v>23</v>
      </c>
      <c r="B13" s="33"/>
      <c r="C13" s="33"/>
      <c r="D13" s="33"/>
      <c r="E13" s="34">
        <v>350000</v>
      </c>
      <c r="F13" s="35">
        <f>B13+C13+D13+E13</f>
        <v>350000</v>
      </c>
      <c r="G13" s="33"/>
      <c r="H13" s="33"/>
      <c r="I13" s="33"/>
      <c r="J13" s="33">
        <v>25104.48</v>
      </c>
      <c r="K13" s="33">
        <f t="shared" si="9"/>
        <v>25104.48</v>
      </c>
      <c r="L13" s="33">
        <f t="shared" si="22"/>
        <v>0</v>
      </c>
      <c r="M13" s="36">
        <f t="shared" si="22"/>
        <v>0</v>
      </c>
      <c r="N13" s="36">
        <f t="shared" si="22"/>
        <v>0</v>
      </c>
      <c r="O13" s="36">
        <f t="shared" si="22"/>
        <v>324895.52</v>
      </c>
      <c r="P13" s="38">
        <f>L13+M13+N13+O13</f>
        <v>324895.52</v>
      </c>
      <c r="Q13" s="37"/>
    </row>
    <row r="14" spans="1:17" s="50" customFormat="1" ht="16.5" customHeight="1" x14ac:dyDescent="0.2">
      <c r="A14" s="52" t="s">
        <v>24</v>
      </c>
      <c r="B14" s="51">
        <f>B15+B16+B17</f>
        <v>0</v>
      </c>
      <c r="C14" s="51">
        <f>C15+C16+C17</f>
        <v>0</v>
      </c>
      <c r="D14" s="51">
        <f>D15+D16+D17</f>
        <v>0</v>
      </c>
      <c r="E14" s="51">
        <f>E15+E16+E17</f>
        <v>2893432.24</v>
      </c>
      <c r="F14" s="51">
        <f>C14+D14+E14+B14</f>
        <v>2893432.24</v>
      </c>
      <c r="G14" s="51">
        <f>G15+G16+G17</f>
        <v>0</v>
      </c>
      <c r="H14" s="51">
        <f>H15+H16+H17</f>
        <v>0</v>
      </c>
      <c r="I14" s="51">
        <f>I15+I16+I17</f>
        <v>0</v>
      </c>
      <c r="J14" s="51">
        <f>J15+J16+J17</f>
        <v>1023534.18</v>
      </c>
      <c r="K14" s="51">
        <f t="shared" si="9"/>
        <v>1023534.18</v>
      </c>
      <c r="L14" s="51">
        <f t="shared" ref="L14:Q14" si="23">L15+L16+L17</f>
        <v>0</v>
      </c>
      <c r="M14" s="51">
        <f t="shared" si="23"/>
        <v>0</v>
      </c>
      <c r="N14" s="51">
        <f t="shared" si="23"/>
        <v>0</v>
      </c>
      <c r="O14" s="51">
        <f t="shared" si="23"/>
        <v>1869898.06</v>
      </c>
      <c r="P14" s="51">
        <f t="shared" si="23"/>
        <v>1869898.06</v>
      </c>
      <c r="Q14" s="51">
        <f t="shared" si="23"/>
        <v>0</v>
      </c>
    </row>
    <row r="15" spans="1:17" s="32" customFormat="1" ht="33" customHeight="1" x14ac:dyDescent="0.25">
      <c r="A15" s="73" t="s">
        <v>25</v>
      </c>
      <c r="B15" s="33"/>
      <c r="C15" s="33"/>
      <c r="D15" s="33"/>
      <c r="E15" s="34">
        <v>2393432.2400000002</v>
      </c>
      <c r="F15" s="35">
        <f>B15+C15+D15+E15</f>
        <v>2393432.2400000002</v>
      </c>
      <c r="G15" s="33"/>
      <c r="H15" s="33"/>
      <c r="I15" s="33"/>
      <c r="J15" s="33">
        <v>1023534.18</v>
      </c>
      <c r="K15" s="33">
        <f t="shared" si="9"/>
        <v>1023534.18</v>
      </c>
      <c r="L15" s="33">
        <f>B15-G15</f>
        <v>0</v>
      </c>
      <c r="M15" s="36">
        <f>C15-H15</f>
        <v>0</v>
      </c>
      <c r="N15" s="36">
        <f>D15-I15</f>
        <v>0</v>
      </c>
      <c r="O15" s="36">
        <f>E15-J15</f>
        <v>1369898.06</v>
      </c>
      <c r="P15" s="38">
        <f>L15+M15+N15+O15</f>
        <v>1369898.06</v>
      </c>
      <c r="Q15" s="37"/>
    </row>
    <row r="16" spans="1:17" s="32" customFormat="1" ht="33" customHeight="1" x14ac:dyDescent="0.25">
      <c r="A16" s="74" t="s">
        <v>36</v>
      </c>
      <c r="B16" s="33"/>
      <c r="C16" s="33"/>
      <c r="D16" s="33">
        <v>0</v>
      </c>
      <c r="E16" s="34">
        <v>0</v>
      </c>
      <c r="F16" s="35">
        <f t="shared" ref="F16:F17" si="24">B16+C16+D16+E16</f>
        <v>0</v>
      </c>
      <c r="G16" s="33"/>
      <c r="H16" s="33"/>
      <c r="I16" s="33">
        <v>0</v>
      </c>
      <c r="J16" s="33"/>
      <c r="K16" s="33">
        <f t="shared" ref="K16:K17" si="25">G16+H16+I16+J16</f>
        <v>0</v>
      </c>
      <c r="L16" s="33">
        <f t="shared" ref="L16:L17" si="26">B16-G16</f>
        <v>0</v>
      </c>
      <c r="M16" s="36">
        <f t="shared" ref="M16:M17" si="27">C16-H16</f>
        <v>0</v>
      </c>
      <c r="N16" s="36">
        <f t="shared" ref="N16:N17" si="28">D16-I16</f>
        <v>0</v>
      </c>
      <c r="O16" s="36">
        <f t="shared" ref="O16:O17" si="29">E16-J16</f>
        <v>0</v>
      </c>
      <c r="P16" s="38">
        <f t="shared" ref="P16:P17" si="30">L16+M16+N16+O16</f>
        <v>0</v>
      </c>
      <c r="Q16" s="37"/>
    </row>
    <row r="17" spans="1:17" s="32" customFormat="1" ht="35.25" customHeight="1" x14ac:dyDescent="0.25">
      <c r="A17" s="74" t="s">
        <v>26</v>
      </c>
      <c r="B17" s="33"/>
      <c r="C17" s="33"/>
      <c r="D17" s="33"/>
      <c r="E17" s="34">
        <v>500000</v>
      </c>
      <c r="F17" s="35">
        <f t="shared" si="24"/>
        <v>500000</v>
      </c>
      <c r="G17" s="33"/>
      <c r="H17" s="33"/>
      <c r="I17" s="33"/>
      <c r="J17" s="33">
        <v>0</v>
      </c>
      <c r="K17" s="33">
        <f t="shared" si="25"/>
        <v>0</v>
      </c>
      <c r="L17" s="33">
        <f t="shared" si="26"/>
        <v>0</v>
      </c>
      <c r="M17" s="36">
        <f t="shared" si="27"/>
        <v>0</v>
      </c>
      <c r="N17" s="36">
        <f t="shared" si="28"/>
        <v>0</v>
      </c>
      <c r="O17" s="36">
        <f t="shared" si="29"/>
        <v>500000</v>
      </c>
      <c r="P17" s="38">
        <f t="shared" si="30"/>
        <v>500000</v>
      </c>
      <c r="Q17" s="37"/>
    </row>
    <row r="18" spans="1:17" s="50" customFormat="1" ht="18.75" customHeight="1" x14ac:dyDescent="0.2">
      <c r="A18" s="53" t="s">
        <v>27</v>
      </c>
      <c r="B18" s="51">
        <f>B19</f>
        <v>0</v>
      </c>
      <c r="C18" s="51">
        <f t="shared" ref="C18:Q18" si="31">C19</f>
        <v>0</v>
      </c>
      <c r="D18" s="51">
        <f t="shared" si="31"/>
        <v>0</v>
      </c>
      <c r="E18" s="51">
        <f t="shared" si="31"/>
        <v>472000</v>
      </c>
      <c r="F18" s="51">
        <f t="shared" si="31"/>
        <v>472000</v>
      </c>
      <c r="G18" s="51">
        <f t="shared" si="31"/>
        <v>0</v>
      </c>
      <c r="H18" s="51">
        <f t="shared" si="31"/>
        <v>0</v>
      </c>
      <c r="I18" s="51">
        <f t="shared" si="31"/>
        <v>0</v>
      </c>
      <c r="J18" s="51">
        <f t="shared" si="31"/>
        <v>145379.66</v>
      </c>
      <c r="K18" s="51">
        <f>G18+H18+I18+J18</f>
        <v>145379.66</v>
      </c>
      <c r="L18" s="51">
        <f t="shared" si="31"/>
        <v>0</v>
      </c>
      <c r="M18" s="51">
        <f t="shared" si="31"/>
        <v>0</v>
      </c>
      <c r="N18" s="51">
        <f t="shared" si="31"/>
        <v>0</v>
      </c>
      <c r="O18" s="51">
        <f t="shared" si="31"/>
        <v>326620.33999999997</v>
      </c>
      <c r="P18" s="51">
        <f t="shared" si="31"/>
        <v>326620.33999999997</v>
      </c>
      <c r="Q18" s="51">
        <f t="shared" si="31"/>
        <v>0</v>
      </c>
    </row>
    <row r="19" spans="1:17" s="32" customFormat="1" ht="33" customHeight="1" thickBot="1" x14ac:dyDescent="0.3">
      <c r="A19" s="74" t="s">
        <v>28</v>
      </c>
      <c r="B19" s="33"/>
      <c r="C19" s="33"/>
      <c r="D19" s="33"/>
      <c r="E19" s="34">
        <v>472000</v>
      </c>
      <c r="F19" s="35">
        <f>B19+C19+D19+E19</f>
        <v>472000</v>
      </c>
      <c r="G19" s="33"/>
      <c r="H19" s="33"/>
      <c r="I19" s="33"/>
      <c r="J19" s="33">
        <v>145379.66</v>
      </c>
      <c r="K19" s="33">
        <f>G19+H19+I19+J19</f>
        <v>145379.66</v>
      </c>
      <c r="L19" s="33">
        <f>B19-G19</f>
        <v>0</v>
      </c>
      <c r="M19" s="36">
        <f>C19-H19</f>
        <v>0</v>
      </c>
      <c r="N19" s="36">
        <f>D19-I19</f>
        <v>0</v>
      </c>
      <c r="O19" s="36">
        <f>E19-J19</f>
        <v>326620.33999999997</v>
      </c>
      <c r="P19" s="38">
        <f>L19+M19+N19+O19</f>
        <v>326620.33999999997</v>
      </c>
      <c r="Q19" s="37"/>
    </row>
    <row r="20" spans="1:17" s="17" customFormat="1" ht="71.25" customHeight="1" x14ac:dyDescent="0.25">
      <c r="A20" s="45" t="s">
        <v>29</v>
      </c>
      <c r="B20" s="15" t="s">
        <v>12</v>
      </c>
      <c r="C20" s="15">
        <v>20950</v>
      </c>
      <c r="D20" s="15"/>
      <c r="E20" s="22">
        <v>5237.5</v>
      </c>
      <c r="F20" s="24">
        <f>SUM(C20,E20)</f>
        <v>26187.5</v>
      </c>
      <c r="G20" s="15"/>
      <c r="H20" s="15">
        <v>10472</v>
      </c>
      <c r="I20" s="15"/>
      <c r="J20" s="15">
        <v>2618</v>
      </c>
      <c r="K20" s="15">
        <f>G20+H20+I20+J20</f>
        <v>13090</v>
      </c>
      <c r="L20" s="28">
        <f>SUM(B20,G20)</f>
        <v>0</v>
      </c>
      <c r="M20" s="29">
        <f t="shared" ref="M20" si="32">C20-H20</f>
        <v>10478</v>
      </c>
      <c r="N20" s="29">
        <f t="shared" ref="N20" si="33">D20-I20</f>
        <v>0</v>
      </c>
      <c r="O20" s="29">
        <f t="shared" ref="O20" si="34">E20-J20</f>
        <v>2619.5</v>
      </c>
      <c r="P20" s="21">
        <f>SUM(L20:O20)</f>
        <v>13097.5</v>
      </c>
      <c r="Q20" s="16"/>
    </row>
    <row r="21" spans="1:17" s="17" customFormat="1" ht="45" customHeight="1" x14ac:dyDescent="0.25">
      <c r="A21" s="69" t="s">
        <v>30</v>
      </c>
      <c r="B21" s="18">
        <f>B22+B24</f>
        <v>971426.28</v>
      </c>
      <c r="C21" s="18">
        <f t="shared" ref="C21:F21" si="35">C22+C24</f>
        <v>4140973.85</v>
      </c>
      <c r="D21" s="18">
        <f t="shared" si="35"/>
        <v>451508.93</v>
      </c>
      <c r="E21" s="18">
        <f t="shared" si="35"/>
        <v>44730581</v>
      </c>
      <c r="F21" s="18">
        <f t="shared" si="35"/>
        <v>50294490.060000002</v>
      </c>
      <c r="G21" s="18">
        <f>G22+G24</f>
        <v>485713.16</v>
      </c>
      <c r="H21" s="18">
        <f t="shared" ref="H21:K21" si="36">H22+H24</f>
        <v>2803452.08</v>
      </c>
      <c r="I21" s="18">
        <f t="shared" si="36"/>
        <v>606215.68000000005</v>
      </c>
      <c r="J21" s="18">
        <f t="shared" si="36"/>
        <v>21981676.590000004</v>
      </c>
      <c r="K21" s="18">
        <f t="shared" si="36"/>
        <v>25877057.510000005</v>
      </c>
      <c r="L21" s="18">
        <f>B21-G21</f>
        <v>485713.12000000005</v>
      </c>
      <c r="M21" s="19">
        <f t="shared" ref="M21:O21" si="37">C21-H21</f>
        <v>1337521.77</v>
      </c>
      <c r="N21" s="19">
        <f t="shared" si="37"/>
        <v>-154706.75000000006</v>
      </c>
      <c r="O21" s="19">
        <f t="shared" si="37"/>
        <v>22748904.409999996</v>
      </c>
      <c r="P21" s="30">
        <f t="shared" ref="P21" si="38">SUM(L21:O21)</f>
        <v>24417432.549999997</v>
      </c>
      <c r="Q21" s="20"/>
    </row>
    <row r="22" spans="1:17" s="55" customFormat="1" ht="27.75" customHeight="1" x14ac:dyDescent="0.25">
      <c r="A22" s="43" t="s">
        <v>31</v>
      </c>
      <c r="B22" s="68">
        <f>B23</f>
        <v>0</v>
      </c>
      <c r="C22" s="44">
        <f t="shared" ref="C22:E22" si="39">C23</f>
        <v>0</v>
      </c>
      <c r="D22" s="44">
        <f t="shared" si="39"/>
        <v>0</v>
      </c>
      <c r="E22" s="44">
        <f t="shared" si="39"/>
        <v>84000</v>
      </c>
      <c r="F22" s="44">
        <f>E22+D22+B22</f>
        <v>84000</v>
      </c>
      <c r="G22" s="44"/>
      <c r="H22" s="44"/>
      <c r="I22" s="44"/>
      <c r="J22" s="44">
        <f>J23</f>
        <v>35000</v>
      </c>
      <c r="K22" s="44">
        <f>G22+H22+I22+J22</f>
        <v>35000</v>
      </c>
      <c r="L22" s="44">
        <f>L23</f>
        <v>0</v>
      </c>
      <c r="M22" s="44">
        <f t="shared" ref="M22:O22" si="40">M23</f>
        <v>0</v>
      </c>
      <c r="N22" s="44">
        <f t="shared" si="40"/>
        <v>0</v>
      </c>
      <c r="O22" s="44">
        <f t="shared" si="40"/>
        <v>49000</v>
      </c>
      <c r="P22" s="44">
        <f>L22+M22+N22+O22</f>
        <v>49000</v>
      </c>
      <c r="Q22" s="57"/>
    </row>
    <row r="23" spans="1:17" s="59" customFormat="1" ht="43.5" customHeight="1" x14ac:dyDescent="0.25">
      <c r="A23" s="70" t="s">
        <v>32</v>
      </c>
      <c r="B23" s="60"/>
      <c r="C23" s="60"/>
      <c r="D23" s="60"/>
      <c r="E23" s="61">
        <v>84000</v>
      </c>
      <c r="F23" s="64">
        <f>B23+C23+D23+E23</f>
        <v>84000</v>
      </c>
      <c r="G23" s="64"/>
      <c r="H23" s="60"/>
      <c r="I23" s="60"/>
      <c r="J23" s="60">
        <v>35000</v>
      </c>
      <c r="K23" s="60">
        <f>G23+H23+I23+J23</f>
        <v>35000</v>
      </c>
      <c r="L23" s="60">
        <f>B23-G23</f>
        <v>0</v>
      </c>
      <c r="M23" s="60">
        <f t="shared" ref="M23:O23" si="41">C23-H23</f>
        <v>0</v>
      </c>
      <c r="N23" s="60">
        <f t="shared" si="41"/>
        <v>0</v>
      </c>
      <c r="O23" s="60">
        <f t="shared" si="41"/>
        <v>49000</v>
      </c>
      <c r="P23" s="62">
        <f>L23+M23+N23+O23</f>
        <v>49000</v>
      </c>
      <c r="Q23" s="58"/>
    </row>
    <row r="24" spans="1:17" s="59" customFormat="1" ht="78.75" customHeight="1" x14ac:dyDescent="0.25">
      <c r="A24" s="43" t="s">
        <v>33</v>
      </c>
      <c r="B24" s="47">
        <v>971426.28</v>
      </c>
      <c r="C24" s="47">
        <v>4140973.85</v>
      </c>
      <c r="D24" s="47">
        <v>451508.93</v>
      </c>
      <c r="E24" s="48">
        <f>50210490.06-B24-C24-D24</f>
        <v>44646581</v>
      </c>
      <c r="F24" s="44">
        <f>B24++C24+D24+E24</f>
        <v>50210490.060000002</v>
      </c>
      <c r="G24" s="44">
        <v>485713.16</v>
      </c>
      <c r="H24" s="47">
        <v>2803452.08</v>
      </c>
      <c r="I24" s="33">
        <v>606215.68000000005</v>
      </c>
      <c r="J24" s="33">
        <f>25842057.51-G24-H24-I24</f>
        <v>21946676.590000004</v>
      </c>
      <c r="K24" s="47">
        <f>G24+H24+I24+J24</f>
        <v>25842057.510000005</v>
      </c>
      <c r="L24" s="47">
        <f>B24-G24</f>
        <v>485713.12000000005</v>
      </c>
      <c r="M24" s="49">
        <f>C24-H24</f>
        <v>1337521.77</v>
      </c>
      <c r="N24" s="49">
        <f>D24-M24</f>
        <v>-886012.84000000008</v>
      </c>
      <c r="O24" s="49">
        <f>E24-J24</f>
        <v>22699904.409999996</v>
      </c>
      <c r="P24" s="49">
        <f>L24+M24+N24+O24</f>
        <v>23637126.459999997</v>
      </c>
      <c r="Q24" s="63"/>
    </row>
    <row r="25" spans="1:17" ht="42.75" customHeight="1" x14ac:dyDescent="0.25">
      <c r="A25" s="69" t="s">
        <v>34</v>
      </c>
      <c r="B25" s="18"/>
      <c r="C25" s="19">
        <f>590000</f>
        <v>590000</v>
      </c>
      <c r="D25" s="19">
        <v>432179.05</v>
      </c>
      <c r="E25" s="23">
        <f>32185938.11-B25-C25-D25</f>
        <v>31163759.059999999</v>
      </c>
      <c r="F25" s="21">
        <f>B25+C25+D25+E25</f>
        <v>32185938.109999999</v>
      </c>
      <c r="G25" s="19"/>
      <c r="H25" s="19">
        <v>0</v>
      </c>
      <c r="I25" s="19">
        <v>0</v>
      </c>
      <c r="J25" s="19">
        <v>13729589.93</v>
      </c>
      <c r="K25" s="19">
        <f>G25+H25+I25+J25</f>
        <v>13729589.93</v>
      </c>
      <c r="L25" s="19">
        <f>B25-G25</f>
        <v>0</v>
      </c>
      <c r="M25" s="19">
        <f t="shared" ref="M25" si="42">C25-H25</f>
        <v>590000</v>
      </c>
      <c r="N25" s="19">
        <f t="shared" ref="N25" si="43">D25-I25</f>
        <v>432179.05</v>
      </c>
      <c r="O25" s="19">
        <f t="shared" ref="O25" si="44">E25-J25</f>
        <v>17434169.129999999</v>
      </c>
      <c r="P25" s="19">
        <f t="shared" ref="P25" si="45">SUM(L25:O25)</f>
        <v>18456348.18</v>
      </c>
      <c r="Q25" s="56"/>
    </row>
    <row r="26" spans="1:17" ht="69.75" hidden="1" customHeight="1" x14ac:dyDescent="0.25">
      <c r="A26" s="69" t="s">
        <v>38</v>
      </c>
      <c r="B26" s="18" t="s">
        <v>39</v>
      </c>
      <c r="C26" s="19" t="s">
        <v>39</v>
      </c>
      <c r="D26" s="19" t="s">
        <v>39</v>
      </c>
      <c r="E26" s="23" t="s">
        <v>39</v>
      </c>
      <c r="F26" s="21" t="s">
        <v>39</v>
      </c>
      <c r="G26" s="19" t="s">
        <v>39</v>
      </c>
      <c r="H26" s="19" t="s">
        <v>39</v>
      </c>
      <c r="I26" s="19" t="s">
        <v>39</v>
      </c>
      <c r="J26" s="19" t="s">
        <v>39</v>
      </c>
      <c r="K26" s="19" t="s">
        <v>39</v>
      </c>
      <c r="L26" s="19" t="s">
        <v>39</v>
      </c>
      <c r="M26" s="19" t="s">
        <v>39</v>
      </c>
      <c r="N26" s="19" t="s">
        <v>39</v>
      </c>
      <c r="O26" s="19" t="s">
        <v>39</v>
      </c>
      <c r="P26" s="19" t="s">
        <v>39</v>
      </c>
      <c r="Q26" s="56" t="s">
        <v>39</v>
      </c>
    </row>
    <row r="27" spans="1:17" s="2" customFormat="1" ht="26.25" thickBot="1" x14ac:dyDescent="0.25">
      <c r="A27" s="12" t="s">
        <v>8</v>
      </c>
      <c r="B27" s="13">
        <f>B24</f>
        <v>971426.28</v>
      </c>
      <c r="C27" s="13">
        <f>C7+C21+C25+C20</f>
        <v>29223923.850000001</v>
      </c>
      <c r="D27" s="13">
        <f>D7+D21+D25+D20</f>
        <v>883687.98</v>
      </c>
      <c r="E27" s="13">
        <f>E7+E21+E25+E20</f>
        <v>101911494.49000001</v>
      </c>
      <c r="F27" s="13">
        <f>F7+F21+F25+F20</f>
        <v>132990532.60000001</v>
      </c>
      <c r="G27" s="31">
        <f>G7+G20+G21+G25</f>
        <v>485713.16</v>
      </c>
      <c r="H27" s="31">
        <f>H7+H20+H21+H25</f>
        <v>10155556.27</v>
      </c>
      <c r="I27" s="31">
        <f>I7+I20+I21+I25</f>
        <v>606215.68000000005</v>
      </c>
      <c r="J27" s="31">
        <f>J7+J20+J21+J25</f>
        <v>46648598.140000001</v>
      </c>
      <c r="K27" s="31">
        <f>K7+K20+K21+K25</f>
        <v>57896083.250000007</v>
      </c>
      <c r="L27" s="31">
        <f>L24</f>
        <v>485713.12000000005</v>
      </c>
      <c r="M27" s="31">
        <f>M7+M20+M21+M25</f>
        <v>19068367.579999998</v>
      </c>
      <c r="N27" s="31">
        <f>N7+N20+N21+N25</f>
        <v>277472.29999999993</v>
      </c>
      <c r="O27" s="31">
        <f>O7+O20+O21+O25</f>
        <v>55262896.349999994</v>
      </c>
      <c r="P27" s="31">
        <f>L27+M27+N27+O27</f>
        <v>75094449.349999994</v>
      </c>
      <c r="Q27" s="14"/>
    </row>
    <row r="29" spans="1:17" x14ac:dyDescent="0.25">
      <c r="A29" s="1" t="s">
        <v>13</v>
      </c>
      <c r="F29" s="1" t="s">
        <v>14</v>
      </c>
      <c r="K29" s="10"/>
    </row>
    <row r="30" spans="1:17" x14ac:dyDescent="0.25">
      <c r="O30" s="10"/>
    </row>
    <row r="31" spans="1:17" ht="16.5" x14ac:dyDescent="0.25">
      <c r="A31" s="8" t="s">
        <v>16</v>
      </c>
      <c r="B31" s="9"/>
    </row>
    <row r="32" spans="1:17" ht="16.5" x14ac:dyDescent="0.25">
      <c r="A32" s="8" t="s">
        <v>37</v>
      </c>
      <c r="B32" s="9"/>
      <c r="E32" s="10"/>
    </row>
    <row r="33" spans="1:5" ht="16.5" x14ac:dyDescent="0.25">
      <c r="A33" s="8"/>
      <c r="B33" s="9"/>
      <c r="E33" s="10"/>
    </row>
    <row r="34" spans="1:5" ht="16.5" x14ac:dyDescent="0.25">
      <c r="A34" s="8"/>
      <c r="B34" s="9"/>
    </row>
    <row r="35" spans="1:5" ht="16.5" x14ac:dyDescent="0.25">
      <c r="A35" s="8" t="s">
        <v>15</v>
      </c>
      <c r="B35" s="9"/>
    </row>
  </sheetData>
  <mergeCells count="7">
    <mergeCell ref="G5:K5"/>
    <mergeCell ref="L5:P5"/>
    <mergeCell ref="Q5:Q6"/>
    <mergeCell ref="A2:Q2"/>
    <mergeCell ref="A3:Q3"/>
    <mergeCell ref="A5:A6"/>
    <mergeCell ref="B5:F5"/>
  </mergeCells>
  <phoneticPr fontId="2" type="noConversion"/>
  <pageMargins left="0.59055118110236227" right="0.47244094488188981" top="0.6" bottom="0.15748031496062992" header="0.59" footer="0.27559055118110237"/>
  <pageSetup paperSize="9" scale="5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Company>Depfin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Economov</dc:creator>
  <cp:lastModifiedBy>Adm2</cp:lastModifiedBy>
  <cp:lastPrinted>2024-03-16T07:31:52Z</cp:lastPrinted>
  <dcterms:created xsi:type="dcterms:W3CDTF">2008-02-18T07:33:24Z</dcterms:created>
  <dcterms:modified xsi:type="dcterms:W3CDTF">2025-07-15T04:57:03Z</dcterms:modified>
</cp:coreProperties>
</file>