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<sst xmlns="http://schemas.openxmlformats.org/spreadsheetml/2006/main" count="473" uniqueCount="192">
  <si>
    <t>ОТЧЕТ ОБ ИСПОЛНЕНИИ БЮДЖЕТА</t>
  </si>
  <si>
    <t>КОДЫ</t>
  </si>
  <si>
    <t xml:space="preserve">Форма по ОКУД </t>
  </si>
  <si>
    <t>0503117</t>
  </si>
  <si>
    <t>на 1 января 2017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</si>
  <si>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</si>
  <si>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</si>
  <si>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</si>
  <si>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</si>
  <si>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</si>
  <si>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</si>
  <si>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</si>
  <si>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</si>
  <si>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</si>
  <si>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</si>
  <si>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</si>
  <si>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</si>
  <si>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</si>
  <si>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</si>
  <si>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</si>
  <si>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</si>
  <si>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</si>
  <si>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</si>
  <si>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</si>
  <si>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</si>
  <si>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</si>
  <si>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</si>
  <si>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</si>
  <si>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</si>
  <si>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</si>
  <si>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</si>
  <si>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</si>
  <si>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</si>
  <si>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</si>
  <si>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</si>
  <si>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</si>
  <si>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</si>
  <si>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</si>
  <si>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</si>
  <si>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</si>
  <si>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</si>
  <si>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</si>
  <si>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</si>
  <si>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</si>
  <si>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</si>
  <si>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</si>
  <si>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</si>
  <si>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</si>
  <si>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</si>
  <si>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</si>
  <si>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</si>
  <si>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</si>
  <si>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</si>
  <si>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</si>
  <si>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</si>
  <si>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</si>
  <si>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</si>
  <si>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</si>
  <si>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</si>
  <si>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</si>
  <si>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</si>
  <si>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</si>
  <si>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</si>
  <si>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</si>
  <si>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</si>
  <si>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</si>
  <si>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</si>
  <si>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</si>
  <si>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</si>
  <si>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</si>
  <si>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650 11690050 13 0000 140</t>
  </si>
  <si>
    <t>-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</si>
  <si>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</si>
  <si>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</si>
  <si>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</si>
  <si>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</si>
  <si>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</si>
  <si>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</si>
  <si>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</si>
  <si>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</si>
  <si>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</si>
  <si>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</si>
  <si>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</si>
  <si>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</si>
  <si>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</si>
  <si>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</si>
  <si>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</si>
  <si>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</si>
  <si>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</si>
  <si>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</si>
  <si>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</si>
  <si>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</si>
  <si>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</si>
  <si>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</si>
  <si>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</si>
  <si>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</si>
  <si>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</si>
  <si>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</si>
  <si>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</si>
  <si>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</si>
  <si>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</si>
  <si>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</si>
  <si>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</si>
  <si>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</si>
  <si>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</si>
  <si>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</si>
  <si>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</si>
  <si>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</si>
  <si>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</si>
  <si>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650 0107 6000020030 244</t>
  </si>
  <si>
    <t>290</t>
  </si>
  <si>
    <t>650 0111 6000007050 870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</si>
  <si>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</si>
  <si>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</si>
  <si>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</si>
  <si>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</si>
  <si>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</si>
  <si>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</si>
  <si>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</si>
  <si>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</si>
  <si>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</si>
  <si>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</si>
  <si>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</si>
  <si>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</si>
  <si>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</si>
  <si>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</si>
  <si>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</si>
  <si>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</si>
  <si>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</si>
  <si>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</si>
  <si>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</si>
  <si>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</si>
  <si>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</si>
  <si>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Увеличение стоимости основных средств</t>
  </si>
  <si>
    <t>650 0203 6000051180 244</t>
  </si>
  <si>
    <t>310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</si>
  <si>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</si>
  <si>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</si>
  <si>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</si>
  <si>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</si>
  <si>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</si>
  <si>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</si>
  <si>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</si>
  <si>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Безвозмездные перечисления государственным и муниципальным организациям</t>
  </si>
  <si>
    <t>650 0401 6000085060 612</t>
  </si>
  <si>
    <t>241</t>
  </si>
  <si>
    <t>650 0409 6000004190 244</t>
  </si>
  <si>
    <t>650 0410 6000002400 242</t>
  </si>
  <si>
    <t>650 0410 6000003520 242</t>
  </si>
  <si>
    <t>650 0501 6000003520 243</t>
  </si>
  <si>
    <t>650 0502 6000070010 540</t>
  </si>
  <si>
    <t>650 0502 6000082190 540</t>
  </si>
  <si>
    <t>650 0502 6000085150 540</t>
  </si>
  <si>
    <t>650 0502 60000S2190 540</t>
  </si>
  <si>
    <t>650 0503 6000006100 244</t>
  </si>
  <si>
    <t>650 0503 6000006500 244</t>
  </si>
  <si>
    <t>650 0503 6000082200 244</t>
  </si>
  <si>
    <t>650 0505 6000002040 540</t>
  </si>
  <si>
    <t>650 0707 6000000590 611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</si>
  <si>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</si>
  <si>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</si>
  <si>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</si>
  <si>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</si>
  <si>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</si>
  <si>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</si>
  <si>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</si>
  <si>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</si>
  <si>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</si>
  <si>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</si>
  <si>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</si>
  <si>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</si>
  <si>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</si>
  <si>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</si>
  <si>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</si>
  <si>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</si>
  <si>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</si>
  <si>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</si>
  <si>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</si>
  <si>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</si>
  <si>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</si>
  <si>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</si>
  <si>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</si>
  <si>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</si>
  <si>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</si>
  <si>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</si>
  <si>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</si>
  <si>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</si>
  <si>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</si>
  <si>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>Форма 0503117 с.1</t>
  </si>
  <si>
    <t>650 01050201 13 0000 510</t>
  </si>
  <si>
    <t>650 01050201 13 0000 610</t>
  </si>
  <si>
    <t xml:space="preserve">   15 января 2017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</si>
</sst>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8" fillId="2" borderId="5" xfId="0" applyNumberFormat="1" applyAlignment="1">
      <alignment horizont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7" xfId="0" applyNumberFormat="1" applyFon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6" xfId="0" applyNumberFormat="1" applyAlignment="1">
      <alignment horizontal="right" vertical="center" wrapText="1"/>
    </xf>
    <xf numFmtId="4" fontId="5" fillId="2" borderId="6" xfId="0" applyNumberFormat="1" applyAlignment="1">
      <alignment horizontal="right" vertical="center" wrapText="1"/>
    </xf>
    <xf numFmtId="0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right" vertical="center" wrapText="1"/>
    </xf>
    <xf numFmtId="0" fontId="5" fillId="2" borderId="13" xfId="0" applyNumberFormat="1" applyAlignment="1">
      <alignment horizontal="left" vertical="center" wrapText="1"/>
    </xf>
    <xf numFmtId="0" fontId="5" fillId="2" borderId="14" xfId="0" applyNumberFormat="1" applyAlignment="1">
      <alignment horizontal="center" vertical="center" wrapText="1"/>
    </xf>
    <xf numFmtId="0" fontId="5" fillId="2" borderId="13" xfId="0" applyNumberFormat="1" applyAlignment="1">
      <alignment horizontal="center" vertical="center" wrapText="1"/>
    </xf>
    <xf numFmtId="0" fontId="5" fillId="2" borderId="15" xfId="0" applyNumberFormat="1" applyAlignment="1">
      <alignment horizontal="right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8" fillId="2" borderId="18" xfId="0" applyNumberFormat="1" applyAlignment="1">
      <alignment horizontal="center" vertical="center" wrapText="1"/>
    </xf>
    <xf numFmtId="0" fontId="8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lef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18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8" fillId="2" borderId="20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center" vertical="center" wrapText="1"/>
    </xf>
    <xf numFmtId="0" fontId="5" fillId="2" borderId="25" xfId="0" applyNumberFormat="1" applyAlignment="1">
      <alignment horizontal="center" vertical="center" wrapText="1"/>
    </xf>
    <xf numFmtId="4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lef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center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7" fillId="2" borderId="30" xfId="0" applyNumberFormat="1" applyAlignment="1">
      <alignment horizontal="center" wrapText="1"/>
    </xf>
    <xf numFmtId="4" fontId="5" fillId="2" borderId="16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6" fillId="2" borderId="32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  <xf numFmtId="0" fontId="9" fillId="2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workbookViewId="0" topLeftCell="A109">
      <selection activeCell="N130" sqref="N13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2" t="s">
        <v>1</v>
      </c>
    </row>
    <row r="2" spans="1:26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" t="s">
        <v>3</v>
      </c>
    </row>
    <row r="3" spans="1:26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9" t="s">
        <v>5</v>
      </c>
      <c r="X3" s="9"/>
      <c r="Y3" s="9"/>
      <c r="Z3" s="4">
        <v>42736</v>
      </c>
    </row>
    <row r="4" spans="1:26" s="1" customFormat="1" ht="13.5" customHeight="1">
      <c r="A4" s="10" t="s">
        <v>6</v>
      </c>
      <c r="B4" s="10"/>
      <c r="C4" s="10"/>
      <c r="D4" s="59" t="s">
        <v>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9" t="s">
        <v>8</v>
      </c>
      <c r="W4" s="9"/>
      <c r="X4" s="9"/>
      <c r="Y4" s="9"/>
      <c r="Z4" s="6" t="s">
        <v>10</v>
      </c>
    </row>
    <row r="5" spans="1:26" s="1" customFormat="1" ht="13.5" customHeight="1">
      <c r="A5" s="10"/>
      <c r="B5" s="10"/>
      <c r="C5" s="1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9" t="s">
        <v>9</v>
      </c>
      <c r="W5" s="9"/>
      <c r="X5" s="9"/>
      <c r="Y5" s="9"/>
      <c r="Z5" s="6" t="s">
        <v>10</v>
      </c>
    </row>
    <row r="6" spans="1:26" s="1" customFormat="1" ht="13.5" customHeight="1">
      <c r="A6" s="10" t="s">
        <v>11</v>
      </c>
      <c r="B6" s="10"/>
      <c r="C6" s="10"/>
      <c r="D6" s="10"/>
      <c r="E6" s="59" t="s">
        <v>12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9" t="s">
        <v>13</v>
      </c>
      <c r="W6" s="9"/>
      <c r="X6" s="9"/>
      <c r="Y6" s="9"/>
      <c r="Z6" s="6" t="s">
        <v>14</v>
      </c>
    </row>
    <row r="7" spans="1:26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" t="s">
        <v>10</v>
      </c>
    </row>
    <row r="8" spans="1:26" s="1" customFormat="1" ht="13.5" customHeight="1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" t="s">
        <v>19</v>
      </c>
      <c r="V8" s="9"/>
      <c r="W8" s="9"/>
      <c r="X8" s="9"/>
      <c r="Y8" s="9"/>
      <c r="Z8" s="7" t="s">
        <v>20</v>
      </c>
    </row>
    <row r="9" spans="1:26" s="1" customFormat="1" ht="13.5" customHeight="1">
      <c r="A9" s="44" t="s">
        <v>21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" customFormat="1" ht="34.5" customHeight="1">
      <c r="A10" s="45" t="s">
        <v>22</v>
      </c>
      <c r="B10" s="45"/>
      <c r="C10" s="45"/>
      <c r="D10" s="45"/>
      <c r="E10" s="45"/>
      <c r="F10" s="45"/>
      <c r="G10" s="45"/>
      <c r="H10" s="45"/>
      <c r="I10" s="45"/>
      <c r="J10" s="45" t="s">
        <v>23</v>
      </c>
      <c r="K10" s="45"/>
      <c r="L10" s="45"/>
      <c r="M10" s="45" t="s">
        <v>24</v>
      </c>
      <c r="N10" s="45"/>
      <c r="O10" s="45"/>
      <c r="P10" s="46" t="s">
        <v>25</v>
      </c>
      <c r="Q10" s="46"/>
      <c r="R10" s="46"/>
      <c r="S10" s="46" t="s">
        <v>26</v>
      </c>
      <c r="T10" s="46"/>
      <c r="U10" s="46"/>
      <c r="V10" s="46"/>
      <c r="W10" s="46"/>
      <c r="X10" s="47" t="s">
        <v>27</v>
      </c>
      <c r="Y10" s="47"/>
      <c r="Z10" s="47"/>
    </row>
    <row r="11" spans="1:26" s="1" customFormat="1" ht="12.75" customHeight="1">
      <c r="A11" s="43" t="s">
        <v>28</v>
      </c>
      <c r="B11" s="43"/>
      <c r="C11" s="43"/>
      <c r="D11" s="43"/>
      <c r="E11" s="43"/>
      <c r="F11" s="43"/>
      <c r="G11" s="43"/>
      <c r="H11" s="43"/>
      <c r="I11" s="43"/>
      <c r="J11" s="43" t="s">
        <v>29</v>
      </c>
      <c r="K11" s="43"/>
      <c r="L11" s="43"/>
      <c r="M11" s="43" t="s">
        <v>30</v>
      </c>
      <c r="N11" s="43"/>
      <c r="O11" s="43"/>
      <c r="P11" s="36" t="s">
        <v>31</v>
      </c>
      <c r="Q11" s="36"/>
      <c r="R11" s="36"/>
      <c r="S11" s="36" t="s">
        <v>32</v>
      </c>
      <c r="T11" s="36"/>
      <c r="U11" s="36"/>
      <c r="V11" s="36"/>
      <c r="W11" s="36"/>
      <c r="X11" s="37" t="s">
        <v>33</v>
      </c>
      <c r="Y11" s="37"/>
      <c r="Z11" s="37"/>
    </row>
    <row r="12" spans="1:26" s="1" customFormat="1" ht="13.5" customHeight="1">
      <c r="A12" s="38" t="s">
        <v>34</v>
      </c>
      <c r="B12" s="38"/>
      <c r="C12" s="38"/>
      <c r="D12" s="38"/>
      <c r="E12" s="38"/>
      <c r="F12" s="38"/>
      <c r="G12" s="38"/>
      <c r="H12" s="38"/>
      <c r="I12" s="38"/>
      <c r="J12" s="39" t="s">
        <v>35</v>
      </c>
      <c r="K12" s="39"/>
      <c r="L12" s="39"/>
      <c r="M12" s="39" t="s">
        <v>36</v>
      </c>
      <c r="N12" s="39"/>
      <c r="O12" s="39"/>
      <c r="P12" s="41">
        <f>65724127.07</f>
        <v>65724127.07</v>
      </c>
      <c r="Q12" s="41"/>
      <c r="R12" s="41"/>
      <c r="S12" s="41">
        <f>65724096.69</f>
        <v>65724096.69</v>
      </c>
      <c r="T12" s="41"/>
      <c r="U12" s="41"/>
      <c r="V12" s="41"/>
      <c r="W12" s="41"/>
      <c r="X12" s="55">
        <f>30.38</f>
        <v>30.38</v>
      </c>
      <c r="Y12" s="55"/>
      <c r="Z12" s="55"/>
    </row>
    <row r="13" spans="1:26" s="1" customFormat="1" ht="45" customHeight="1">
      <c r="A13" s="29" t="s">
        <v>37</v>
      </c>
      <c r="B13" s="29"/>
      <c r="C13" s="29"/>
      <c r="D13" s="29"/>
      <c r="E13" s="29"/>
      <c r="F13" s="29"/>
      <c r="G13" s="29"/>
      <c r="H13" s="29"/>
      <c r="I13" s="29"/>
      <c r="J13" s="31" t="s">
        <v>35</v>
      </c>
      <c r="K13" s="31"/>
      <c r="L13" s="31"/>
      <c r="M13" s="31" t="s">
        <v>38</v>
      </c>
      <c r="N13" s="31"/>
      <c r="O13" s="31"/>
      <c r="P13" s="57">
        <f>1792559.51</f>
        <v>1792559.51</v>
      </c>
      <c r="Q13" s="57"/>
      <c r="R13" s="57"/>
      <c r="S13" s="57">
        <f>1792559.51</f>
        <v>1792559.51</v>
      </c>
      <c r="T13" s="57"/>
      <c r="U13" s="57"/>
      <c r="V13" s="57"/>
      <c r="W13" s="57"/>
      <c r="X13" s="58">
        <f>0</f>
        <v>0</v>
      </c>
      <c r="Y13" s="58"/>
      <c r="Z13" s="58"/>
    </row>
    <row r="14" spans="1:26" s="1" customFormat="1" ht="33.75" customHeight="1">
      <c r="A14" s="29" t="s">
        <v>39</v>
      </c>
      <c r="B14" s="29"/>
      <c r="C14" s="29"/>
      <c r="D14" s="29"/>
      <c r="E14" s="29"/>
      <c r="F14" s="29"/>
      <c r="G14" s="29"/>
      <c r="H14" s="29"/>
      <c r="I14" s="29"/>
      <c r="J14" s="31" t="s">
        <v>35</v>
      </c>
      <c r="K14" s="31"/>
      <c r="L14" s="31"/>
      <c r="M14" s="31" t="s">
        <v>40</v>
      </c>
      <c r="N14" s="31"/>
      <c r="O14" s="31"/>
      <c r="P14" s="57">
        <f>139873.61</f>
        <v>139873.61</v>
      </c>
      <c r="Q14" s="57"/>
      <c r="R14" s="57"/>
      <c r="S14" s="57">
        <f>139873.61</f>
        <v>139873.61</v>
      </c>
      <c r="T14" s="57"/>
      <c r="U14" s="57"/>
      <c r="V14" s="57"/>
      <c r="W14" s="57"/>
      <c r="X14" s="58">
        <f>0</f>
        <v>0</v>
      </c>
      <c r="Y14" s="58"/>
      <c r="Z14" s="58"/>
    </row>
    <row r="15" spans="1:26" s="1" customFormat="1" ht="45" customHeight="1">
      <c r="A15" s="29" t="s">
        <v>41</v>
      </c>
      <c r="B15" s="29"/>
      <c r="C15" s="29"/>
      <c r="D15" s="29"/>
      <c r="E15" s="29"/>
      <c r="F15" s="29"/>
      <c r="G15" s="29"/>
      <c r="H15" s="29"/>
      <c r="I15" s="29"/>
      <c r="J15" s="31" t="s">
        <v>35</v>
      </c>
      <c r="K15" s="31"/>
      <c r="L15" s="31"/>
      <c r="M15" s="31" t="s">
        <v>42</v>
      </c>
      <c r="N15" s="31"/>
      <c r="O15" s="31"/>
      <c r="P15" s="57">
        <f>4970460.8</f>
        <v>4970460.8</v>
      </c>
      <c r="Q15" s="57"/>
      <c r="R15" s="57"/>
      <c r="S15" s="57">
        <f>4970430.42</f>
        <v>4970430.42</v>
      </c>
      <c r="T15" s="57"/>
      <c r="U15" s="57"/>
      <c r="V15" s="57"/>
      <c r="W15" s="57"/>
      <c r="X15" s="58">
        <f>30.38</f>
        <v>30.38</v>
      </c>
      <c r="Y15" s="58"/>
      <c r="Z15" s="58"/>
    </row>
    <row r="16" spans="1:26" s="1" customFormat="1" ht="66" customHeight="1">
      <c r="A16" s="29" t="s">
        <v>43</v>
      </c>
      <c r="B16" s="29"/>
      <c r="C16" s="29"/>
      <c r="D16" s="29"/>
      <c r="E16" s="29"/>
      <c r="F16" s="29"/>
      <c r="G16" s="29"/>
      <c r="H16" s="29"/>
      <c r="I16" s="29"/>
      <c r="J16" s="31" t="s">
        <v>35</v>
      </c>
      <c r="K16" s="31"/>
      <c r="L16" s="31"/>
      <c r="M16" s="31" t="s">
        <v>44</v>
      </c>
      <c r="N16" s="31"/>
      <c r="O16" s="31"/>
      <c r="P16" s="57">
        <f>643.5</f>
        <v>643.5</v>
      </c>
      <c r="Q16" s="57"/>
      <c r="R16" s="57"/>
      <c r="S16" s="57">
        <f>643.5</f>
        <v>643.5</v>
      </c>
      <c r="T16" s="57"/>
      <c r="U16" s="57"/>
      <c r="V16" s="57"/>
      <c r="W16" s="57"/>
      <c r="X16" s="58">
        <f aca="true" t="shared" si="0" ref="X16:X35">0</f>
        <v>0</v>
      </c>
      <c r="Y16" s="58"/>
      <c r="Z16" s="58"/>
    </row>
    <row r="17" spans="1:26" s="1" customFormat="1" ht="24" customHeight="1">
      <c r="A17" s="29" t="s">
        <v>45</v>
      </c>
      <c r="B17" s="29"/>
      <c r="C17" s="29"/>
      <c r="D17" s="29"/>
      <c r="E17" s="29"/>
      <c r="F17" s="29"/>
      <c r="G17" s="29"/>
      <c r="H17" s="29"/>
      <c r="I17" s="29"/>
      <c r="J17" s="31" t="s">
        <v>35</v>
      </c>
      <c r="K17" s="31"/>
      <c r="L17" s="31"/>
      <c r="M17" s="31" t="s">
        <v>46</v>
      </c>
      <c r="N17" s="31"/>
      <c r="O17" s="31"/>
      <c r="P17" s="57">
        <f>21479.46</f>
        <v>21479.46</v>
      </c>
      <c r="Q17" s="57"/>
      <c r="R17" s="57"/>
      <c r="S17" s="57">
        <f>21479.46</f>
        <v>21479.46</v>
      </c>
      <c r="T17" s="57"/>
      <c r="U17" s="57"/>
      <c r="V17" s="57"/>
      <c r="W17" s="57"/>
      <c r="X17" s="58">
        <f t="shared" si="0"/>
        <v>0</v>
      </c>
      <c r="Y17" s="58"/>
      <c r="Z17" s="58"/>
    </row>
    <row r="18" spans="1:26" s="1" customFormat="1" ht="13.5" customHeight="1">
      <c r="A18" s="29" t="s">
        <v>47</v>
      </c>
      <c r="B18" s="29"/>
      <c r="C18" s="29"/>
      <c r="D18" s="29"/>
      <c r="E18" s="29"/>
      <c r="F18" s="29"/>
      <c r="G18" s="29"/>
      <c r="H18" s="29"/>
      <c r="I18" s="29"/>
      <c r="J18" s="31" t="s">
        <v>35</v>
      </c>
      <c r="K18" s="31"/>
      <c r="L18" s="31"/>
      <c r="M18" s="31" t="s">
        <v>48</v>
      </c>
      <c r="N18" s="31"/>
      <c r="O18" s="31"/>
      <c r="P18" s="57">
        <f>954111.26</f>
        <v>954111.26</v>
      </c>
      <c r="Q18" s="57"/>
      <c r="R18" s="57"/>
      <c r="S18" s="57">
        <f>954111.26</f>
        <v>954111.26</v>
      </c>
      <c r="T18" s="57"/>
      <c r="U18" s="57"/>
      <c r="V18" s="57"/>
      <c r="W18" s="57"/>
      <c r="X18" s="58">
        <f t="shared" si="0"/>
        <v>0</v>
      </c>
      <c r="Y18" s="58"/>
      <c r="Z18" s="58"/>
    </row>
    <row r="19" spans="1:26" s="1" customFormat="1" ht="24" customHeight="1">
      <c r="A19" s="29" t="s">
        <v>49</v>
      </c>
      <c r="B19" s="29"/>
      <c r="C19" s="29"/>
      <c r="D19" s="29"/>
      <c r="E19" s="29"/>
      <c r="F19" s="29"/>
      <c r="G19" s="29"/>
      <c r="H19" s="29"/>
      <c r="I19" s="29"/>
      <c r="J19" s="31" t="s">
        <v>35</v>
      </c>
      <c r="K19" s="31"/>
      <c r="L19" s="31"/>
      <c r="M19" s="31" t="s">
        <v>50</v>
      </c>
      <c r="N19" s="31"/>
      <c r="O19" s="31"/>
      <c r="P19" s="57">
        <f>1059.32</f>
        <v>1059.32</v>
      </c>
      <c r="Q19" s="57"/>
      <c r="R19" s="57"/>
      <c r="S19" s="57">
        <f>1059.32</f>
        <v>1059.32</v>
      </c>
      <c r="T19" s="57"/>
      <c r="U19" s="57"/>
      <c r="V19" s="57"/>
      <c r="W19" s="57"/>
      <c r="X19" s="58">
        <f t="shared" si="0"/>
        <v>0</v>
      </c>
      <c r="Y19" s="58"/>
      <c r="Z19" s="58"/>
    </row>
    <row r="20" spans="1:26" s="1" customFormat="1" ht="13.5" customHeight="1">
      <c r="A20" s="29" t="s">
        <v>51</v>
      </c>
      <c r="B20" s="29"/>
      <c r="C20" s="29"/>
      <c r="D20" s="29"/>
      <c r="E20" s="29"/>
      <c r="F20" s="29"/>
      <c r="G20" s="29"/>
      <c r="H20" s="29"/>
      <c r="I20" s="29"/>
      <c r="J20" s="31" t="s">
        <v>35</v>
      </c>
      <c r="K20" s="31"/>
      <c r="L20" s="31"/>
      <c r="M20" s="31" t="s">
        <v>52</v>
      </c>
      <c r="N20" s="31"/>
      <c r="O20" s="31"/>
      <c r="P20" s="57">
        <f>159113.2</f>
        <v>159113.2</v>
      </c>
      <c r="Q20" s="57"/>
      <c r="R20" s="57"/>
      <c r="S20" s="57">
        <f>159113.2</f>
        <v>159113.2</v>
      </c>
      <c r="T20" s="57"/>
      <c r="U20" s="57"/>
      <c r="V20" s="57"/>
      <c r="W20" s="57"/>
      <c r="X20" s="58">
        <f t="shared" si="0"/>
        <v>0</v>
      </c>
      <c r="Y20" s="58"/>
      <c r="Z20" s="58"/>
    </row>
    <row r="21" spans="1:26" s="1" customFormat="1" ht="24" customHeight="1">
      <c r="A21" s="29" t="s">
        <v>53</v>
      </c>
      <c r="B21" s="29"/>
      <c r="C21" s="29"/>
      <c r="D21" s="29"/>
      <c r="E21" s="29"/>
      <c r="F21" s="29"/>
      <c r="G21" s="29"/>
      <c r="H21" s="29"/>
      <c r="I21" s="29"/>
      <c r="J21" s="31" t="s">
        <v>35</v>
      </c>
      <c r="K21" s="31"/>
      <c r="L21" s="31"/>
      <c r="M21" s="31" t="s">
        <v>54</v>
      </c>
      <c r="N21" s="31"/>
      <c r="O21" s="31"/>
      <c r="P21" s="57">
        <f>70.96</f>
        <v>70.96</v>
      </c>
      <c r="Q21" s="57"/>
      <c r="R21" s="57"/>
      <c r="S21" s="57">
        <f>70.96</f>
        <v>70.96</v>
      </c>
      <c r="T21" s="57"/>
      <c r="U21" s="57"/>
      <c r="V21" s="57"/>
      <c r="W21" s="57"/>
      <c r="X21" s="58">
        <f t="shared" si="0"/>
        <v>0</v>
      </c>
      <c r="Y21" s="58"/>
      <c r="Z21" s="58"/>
    </row>
    <row r="22" spans="1:26" s="1" customFormat="1" ht="24" customHeight="1">
      <c r="A22" s="29" t="s">
        <v>55</v>
      </c>
      <c r="B22" s="29"/>
      <c r="C22" s="29"/>
      <c r="D22" s="29"/>
      <c r="E22" s="29"/>
      <c r="F22" s="29"/>
      <c r="G22" s="29"/>
      <c r="H22" s="29"/>
      <c r="I22" s="29"/>
      <c r="J22" s="31" t="s">
        <v>35</v>
      </c>
      <c r="K22" s="31"/>
      <c r="L22" s="31"/>
      <c r="M22" s="31" t="s">
        <v>56</v>
      </c>
      <c r="N22" s="31"/>
      <c r="O22" s="31"/>
      <c r="P22" s="57">
        <f>571929.22</f>
        <v>571929.22</v>
      </c>
      <c r="Q22" s="57"/>
      <c r="R22" s="57"/>
      <c r="S22" s="57">
        <f>571929.22</f>
        <v>571929.22</v>
      </c>
      <c r="T22" s="57"/>
      <c r="U22" s="57"/>
      <c r="V22" s="57"/>
      <c r="W22" s="57"/>
      <c r="X22" s="58">
        <f t="shared" si="0"/>
        <v>0</v>
      </c>
      <c r="Y22" s="58"/>
      <c r="Z22" s="58"/>
    </row>
    <row r="23" spans="1:26" s="1" customFormat="1" ht="24" customHeight="1">
      <c r="A23" s="29" t="s">
        <v>57</v>
      </c>
      <c r="B23" s="29"/>
      <c r="C23" s="29"/>
      <c r="D23" s="29"/>
      <c r="E23" s="29"/>
      <c r="F23" s="29"/>
      <c r="G23" s="29"/>
      <c r="H23" s="29"/>
      <c r="I23" s="29"/>
      <c r="J23" s="31" t="s">
        <v>35</v>
      </c>
      <c r="K23" s="31"/>
      <c r="L23" s="31"/>
      <c r="M23" s="31" t="s">
        <v>58</v>
      </c>
      <c r="N23" s="31"/>
      <c r="O23" s="31"/>
      <c r="P23" s="57">
        <f>715894.65</f>
        <v>715894.65</v>
      </c>
      <c r="Q23" s="57"/>
      <c r="R23" s="57"/>
      <c r="S23" s="57">
        <f>715894.65</f>
        <v>715894.65</v>
      </c>
      <c r="T23" s="57"/>
      <c r="U23" s="57"/>
      <c r="V23" s="57"/>
      <c r="W23" s="57"/>
      <c r="X23" s="58">
        <f t="shared" si="0"/>
        <v>0</v>
      </c>
      <c r="Y23" s="58"/>
      <c r="Z23" s="58"/>
    </row>
    <row r="24" spans="1:26" s="1" customFormat="1" ht="24" customHeight="1">
      <c r="A24" s="29" t="s">
        <v>59</v>
      </c>
      <c r="B24" s="29"/>
      <c r="C24" s="29"/>
      <c r="D24" s="29"/>
      <c r="E24" s="29"/>
      <c r="F24" s="29"/>
      <c r="G24" s="29"/>
      <c r="H24" s="29"/>
      <c r="I24" s="29"/>
      <c r="J24" s="31" t="s">
        <v>35</v>
      </c>
      <c r="K24" s="31"/>
      <c r="L24" s="31"/>
      <c r="M24" s="31" t="s">
        <v>60</v>
      </c>
      <c r="N24" s="31"/>
      <c r="O24" s="31"/>
      <c r="P24" s="57">
        <f>463044.97</f>
        <v>463044.97</v>
      </c>
      <c r="Q24" s="57"/>
      <c r="R24" s="57"/>
      <c r="S24" s="57">
        <f>463044.97</f>
        <v>463044.97</v>
      </c>
      <c r="T24" s="57"/>
      <c r="U24" s="57"/>
      <c r="V24" s="57"/>
      <c r="W24" s="57"/>
      <c r="X24" s="58">
        <f t="shared" si="0"/>
        <v>0</v>
      </c>
      <c r="Y24" s="58"/>
      <c r="Z24" s="58"/>
    </row>
    <row r="25" spans="1:26" s="1" customFormat="1" ht="45" customHeight="1">
      <c r="A25" s="29" t="s">
        <v>61</v>
      </c>
      <c r="B25" s="29"/>
      <c r="C25" s="29"/>
      <c r="D25" s="29"/>
      <c r="E25" s="29"/>
      <c r="F25" s="29"/>
      <c r="G25" s="29"/>
      <c r="H25" s="29"/>
      <c r="I25" s="29"/>
      <c r="J25" s="31" t="s">
        <v>35</v>
      </c>
      <c r="K25" s="31"/>
      <c r="L25" s="31"/>
      <c r="M25" s="31" t="s">
        <v>62</v>
      </c>
      <c r="N25" s="31"/>
      <c r="O25" s="31"/>
      <c r="P25" s="57">
        <f>84250</f>
        <v>84250</v>
      </c>
      <c r="Q25" s="57"/>
      <c r="R25" s="57"/>
      <c r="S25" s="57">
        <f>84250</f>
        <v>84250</v>
      </c>
      <c r="T25" s="57"/>
      <c r="U25" s="57"/>
      <c r="V25" s="57"/>
      <c r="W25" s="57"/>
      <c r="X25" s="58">
        <f t="shared" si="0"/>
        <v>0</v>
      </c>
      <c r="Y25" s="58"/>
      <c r="Z25" s="58"/>
    </row>
    <row r="26" spans="1:26" s="1" customFormat="1" ht="33.75" customHeight="1">
      <c r="A26" s="29" t="s">
        <v>63</v>
      </c>
      <c r="B26" s="29"/>
      <c r="C26" s="29"/>
      <c r="D26" s="29"/>
      <c r="E26" s="29"/>
      <c r="F26" s="29"/>
      <c r="G26" s="29"/>
      <c r="H26" s="29"/>
      <c r="I26" s="29"/>
      <c r="J26" s="31" t="s">
        <v>35</v>
      </c>
      <c r="K26" s="31"/>
      <c r="L26" s="31"/>
      <c r="M26" s="31" t="s">
        <v>64</v>
      </c>
      <c r="N26" s="31"/>
      <c r="O26" s="31"/>
      <c r="P26" s="57">
        <f>470906.04</f>
        <v>470906.04</v>
      </c>
      <c r="Q26" s="57"/>
      <c r="R26" s="57"/>
      <c r="S26" s="57">
        <f>470906.04</f>
        <v>470906.04</v>
      </c>
      <c r="T26" s="57"/>
      <c r="U26" s="57"/>
      <c r="V26" s="57"/>
      <c r="W26" s="57"/>
      <c r="X26" s="58">
        <f t="shared" si="0"/>
        <v>0</v>
      </c>
      <c r="Y26" s="58"/>
      <c r="Z26" s="58"/>
    </row>
    <row r="27" spans="1:26" s="1" customFormat="1" ht="45" customHeight="1">
      <c r="A27" s="29" t="s">
        <v>65</v>
      </c>
      <c r="B27" s="29"/>
      <c r="C27" s="29"/>
      <c r="D27" s="29"/>
      <c r="E27" s="29"/>
      <c r="F27" s="29"/>
      <c r="G27" s="29"/>
      <c r="H27" s="29"/>
      <c r="I27" s="29"/>
      <c r="J27" s="31" t="s">
        <v>35</v>
      </c>
      <c r="K27" s="31"/>
      <c r="L27" s="31"/>
      <c r="M27" s="31" t="s">
        <v>66</v>
      </c>
      <c r="N27" s="31"/>
      <c r="O27" s="31"/>
      <c r="P27" s="57">
        <f>1092767</f>
        <v>1092767</v>
      </c>
      <c r="Q27" s="57"/>
      <c r="R27" s="57"/>
      <c r="S27" s="57">
        <f>1092767</f>
        <v>1092767</v>
      </c>
      <c r="T27" s="57"/>
      <c r="U27" s="57"/>
      <c r="V27" s="57"/>
      <c r="W27" s="57"/>
      <c r="X27" s="58">
        <f t="shared" si="0"/>
        <v>0</v>
      </c>
      <c r="Y27" s="58"/>
      <c r="Z27" s="58"/>
    </row>
    <row r="28" spans="1:26" s="1" customFormat="1" ht="13.5" customHeight="1">
      <c r="A28" s="29" t="s">
        <v>67</v>
      </c>
      <c r="B28" s="29"/>
      <c r="C28" s="29"/>
      <c r="D28" s="29"/>
      <c r="E28" s="29"/>
      <c r="F28" s="29"/>
      <c r="G28" s="29"/>
      <c r="H28" s="29"/>
      <c r="I28" s="29"/>
      <c r="J28" s="31" t="s">
        <v>35</v>
      </c>
      <c r="K28" s="31"/>
      <c r="L28" s="31"/>
      <c r="M28" s="31" t="s">
        <v>68</v>
      </c>
      <c r="N28" s="31"/>
      <c r="O28" s="31"/>
      <c r="P28" s="57">
        <f>10257.94</f>
        <v>10257.94</v>
      </c>
      <c r="Q28" s="57"/>
      <c r="R28" s="57"/>
      <c r="S28" s="57">
        <f>10257.94</f>
        <v>10257.94</v>
      </c>
      <c r="T28" s="57"/>
      <c r="U28" s="57"/>
      <c r="V28" s="57"/>
      <c r="W28" s="57"/>
      <c r="X28" s="58">
        <f t="shared" si="0"/>
        <v>0</v>
      </c>
      <c r="Y28" s="58"/>
      <c r="Z28" s="58"/>
    </row>
    <row r="29" spans="1:26" s="1" customFormat="1" ht="24" customHeight="1">
      <c r="A29" s="29" t="s">
        <v>69</v>
      </c>
      <c r="B29" s="29"/>
      <c r="C29" s="29"/>
      <c r="D29" s="29"/>
      <c r="E29" s="29"/>
      <c r="F29" s="29"/>
      <c r="G29" s="29"/>
      <c r="H29" s="29"/>
      <c r="I29" s="29"/>
      <c r="J29" s="31" t="s">
        <v>35</v>
      </c>
      <c r="K29" s="31"/>
      <c r="L29" s="31"/>
      <c r="M29" s="31" t="s">
        <v>70</v>
      </c>
      <c r="N29" s="31"/>
      <c r="O29" s="31"/>
      <c r="P29" s="33" t="s">
        <v>71</v>
      </c>
      <c r="Q29" s="33"/>
      <c r="R29" s="33"/>
      <c r="S29" s="57">
        <f>0</f>
        <v>0</v>
      </c>
      <c r="T29" s="57"/>
      <c r="U29" s="57"/>
      <c r="V29" s="57"/>
      <c r="W29" s="57"/>
      <c r="X29" s="58">
        <f t="shared" si="0"/>
        <v>0</v>
      </c>
      <c r="Y29" s="58"/>
      <c r="Z29" s="58"/>
    </row>
    <row r="30" spans="1:26" s="1" customFormat="1" ht="13.5" customHeight="1">
      <c r="A30" s="29" t="s">
        <v>72</v>
      </c>
      <c r="B30" s="29"/>
      <c r="C30" s="29"/>
      <c r="D30" s="29"/>
      <c r="E30" s="29"/>
      <c r="F30" s="29"/>
      <c r="G30" s="29"/>
      <c r="H30" s="29"/>
      <c r="I30" s="29"/>
      <c r="J30" s="31" t="s">
        <v>35</v>
      </c>
      <c r="K30" s="31"/>
      <c r="L30" s="31"/>
      <c r="M30" s="31" t="s">
        <v>73</v>
      </c>
      <c r="N30" s="31"/>
      <c r="O30" s="31"/>
      <c r="P30" s="33" t="s">
        <v>71</v>
      </c>
      <c r="Q30" s="33"/>
      <c r="R30" s="33"/>
      <c r="S30" s="57">
        <f>0</f>
        <v>0</v>
      </c>
      <c r="T30" s="57"/>
      <c r="U30" s="57"/>
      <c r="V30" s="57"/>
      <c r="W30" s="57"/>
      <c r="X30" s="58">
        <f t="shared" si="0"/>
        <v>0</v>
      </c>
      <c r="Y30" s="58"/>
      <c r="Z30" s="58"/>
    </row>
    <row r="31" spans="1:26" s="1" customFormat="1" ht="24" customHeight="1">
      <c r="A31" s="29" t="s">
        <v>74</v>
      </c>
      <c r="B31" s="29"/>
      <c r="C31" s="29"/>
      <c r="D31" s="29"/>
      <c r="E31" s="29"/>
      <c r="F31" s="29"/>
      <c r="G31" s="29"/>
      <c r="H31" s="29"/>
      <c r="I31" s="29"/>
      <c r="J31" s="31" t="s">
        <v>35</v>
      </c>
      <c r="K31" s="31"/>
      <c r="L31" s="31"/>
      <c r="M31" s="31" t="s">
        <v>75</v>
      </c>
      <c r="N31" s="31"/>
      <c r="O31" s="31"/>
      <c r="P31" s="57">
        <f>47200600</f>
        <v>47200600</v>
      </c>
      <c r="Q31" s="57"/>
      <c r="R31" s="57"/>
      <c r="S31" s="57">
        <f>47200600</f>
        <v>47200600</v>
      </c>
      <c r="T31" s="57"/>
      <c r="U31" s="57"/>
      <c r="V31" s="57"/>
      <c r="W31" s="57"/>
      <c r="X31" s="58">
        <f t="shared" si="0"/>
        <v>0</v>
      </c>
      <c r="Y31" s="58"/>
      <c r="Z31" s="58"/>
    </row>
    <row r="32" spans="1:26" s="1" customFormat="1" ht="24" customHeight="1">
      <c r="A32" s="29" t="s">
        <v>76</v>
      </c>
      <c r="B32" s="29"/>
      <c r="C32" s="29"/>
      <c r="D32" s="29"/>
      <c r="E32" s="29"/>
      <c r="F32" s="29"/>
      <c r="G32" s="29"/>
      <c r="H32" s="29"/>
      <c r="I32" s="29"/>
      <c r="J32" s="31" t="s">
        <v>35</v>
      </c>
      <c r="K32" s="31"/>
      <c r="L32" s="31"/>
      <c r="M32" s="31" t="s">
        <v>77</v>
      </c>
      <c r="N32" s="31"/>
      <c r="O32" s="31"/>
      <c r="P32" s="57">
        <f>118100</f>
        <v>118100</v>
      </c>
      <c r="Q32" s="57"/>
      <c r="R32" s="57"/>
      <c r="S32" s="57">
        <f>118100</f>
        <v>118100</v>
      </c>
      <c r="T32" s="57"/>
      <c r="U32" s="57"/>
      <c r="V32" s="57"/>
      <c r="W32" s="57"/>
      <c r="X32" s="58">
        <f t="shared" si="0"/>
        <v>0</v>
      </c>
      <c r="Y32" s="58"/>
      <c r="Z32" s="58"/>
    </row>
    <row r="33" spans="1:26" s="1" customFormat="1" ht="24" customHeight="1">
      <c r="A33" s="29" t="s">
        <v>78</v>
      </c>
      <c r="B33" s="29"/>
      <c r="C33" s="29"/>
      <c r="D33" s="29"/>
      <c r="E33" s="29"/>
      <c r="F33" s="29"/>
      <c r="G33" s="29"/>
      <c r="H33" s="29"/>
      <c r="I33" s="29"/>
      <c r="J33" s="31" t="s">
        <v>35</v>
      </c>
      <c r="K33" s="31"/>
      <c r="L33" s="31"/>
      <c r="M33" s="31" t="s">
        <v>79</v>
      </c>
      <c r="N33" s="31"/>
      <c r="O33" s="31"/>
      <c r="P33" s="57">
        <f>784900</f>
        <v>784900</v>
      </c>
      <c r="Q33" s="57"/>
      <c r="R33" s="57"/>
      <c r="S33" s="57">
        <f>784900</f>
        <v>784900</v>
      </c>
      <c r="T33" s="57"/>
      <c r="U33" s="57"/>
      <c r="V33" s="57"/>
      <c r="W33" s="57"/>
      <c r="X33" s="58">
        <f t="shared" si="0"/>
        <v>0</v>
      </c>
      <c r="Y33" s="58"/>
      <c r="Z33" s="58"/>
    </row>
    <row r="34" spans="1:26" s="1" customFormat="1" ht="24" customHeight="1">
      <c r="A34" s="29" t="s">
        <v>80</v>
      </c>
      <c r="B34" s="29"/>
      <c r="C34" s="29"/>
      <c r="D34" s="29"/>
      <c r="E34" s="29"/>
      <c r="F34" s="29"/>
      <c r="G34" s="29"/>
      <c r="H34" s="29"/>
      <c r="I34" s="29"/>
      <c r="J34" s="31" t="s">
        <v>35</v>
      </c>
      <c r="K34" s="31"/>
      <c r="L34" s="31"/>
      <c r="M34" s="31" t="s">
        <v>81</v>
      </c>
      <c r="N34" s="31"/>
      <c r="O34" s="31"/>
      <c r="P34" s="57">
        <f>6132105.63</f>
        <v>6132105.63</v>
      </c>
      <c r="Q34" s="57"/>
      <c r="R34" s="57"/>
      <c r="S34" s="57">
        <f>6132105.63</f>
        <v>6132105.63</v>
      </c>
      <c r="T34" s="57"/>
      <c r="U34" s="57"/>
      <c r="V34" s="57"/>
      <c r="W34" s="57"/>
      <c r="X34" s="58">
        <f t="shared" si="0"/>
        <v>0</v>
      </c>
      <c r="Y34" s="58"/>
      <c r="Z34" s="58"/>
    </row>
    <row r="35" spans="1:26" s="1" customFormat="1" ht="13.5" customHeight="1">
      <c r="A35" s="29" t="s">
        <v>82</v>
      </c>
      <c r="B35" s="29"/>
      <c r="C35" s="29"/>
      <c r="D35" s="29"/>
      <c r="E35" s="29"/>
      <c r="F35" s="29"/>
      <c r="G35" s="29"/>
      <c r="H35" s="29"/>
      <c r="I35" s="29"/>
      <c r="J35" s="31" t="s">
        <v>35</v>
      </c>
      <c r="K35" s="31"/>
      <c r="L35" s="31"/>
      <c r="M35" s="31" t="s">
        <v>83</v>
      </c>
      <c r="N35" s="31"/>
      <c r="O35" s="31"/>
      <c r="P35" s="57">
        <f>40000</f>
        <v>40000</v>
      </c>
      <c r="Q35" s="57"/>
      <c r="R35" s="57"/>
      <c r="S35" s="57">
        <f>40000</f>
        <v>40000</v>
      </c>
      <c r="T35" s="57"/>
      <c r="U35" s="57"/>
      <c r="V35" s="57"/>
      <c r="W35" s="57"/>
      <c r="X35" s="58">
        <f t="shared" si="0"/>
        <v>0</v>
      </c>
      <c r="Y35" s="58"/>
      <c r="Z35" s="58"/>
    </row>
    <row r="36" spans="1:26" s="1" customFormat="1" ht="13.5" customHeight="1">
      <c r="A36" s="56" t="s">
        <v>10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s="1" customFormat="1" ht="13.5" customHeight="1">
      <c r="A37" s="44" t="s">
        <v>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" customFormat="1" ht="34.5" customHeight="1">
      <c r="A38" s="45" t="s">
        <v>22</v>
      </c>
      <c r="B38" s="45"/>
      <c r="C38" s="45"/>
      <c r="D38" s="45"/>
      <c r="E38" s="45"/>
      <c r="F38" s="45"/>
      <c r="G38" s="45"/>
      <c r="H38" s="45"/>
      <c r="I38" s="45" t="s">
        <v>23</v>
      </c>
      <c r="J38" s="45"/>
      <c r="K38" s="45"/>
      <c r="L38" s="45" t="s">
        <v>85</v>
      </c>
      <c r="M38" s="45"/>
      <c r="N38" s="45"/>
      <c r="O38" s="46" t="s">
        <v>86</v>
      </c>
      <c r="P38" s="46"/>
      <c r="Q38" s="46" t="s">
        <v>25</v>
      </c>
      <c r="R38" s="46"/>
      <c r="S38" s="46"/>
      <c r="T38" s="46" t="s">
        <v>26</v>
      </c>
      <c r="U38" s="46"/>
      <c r="V38" s="46"/>
      <c r="W38" s="46"/>
      <c r="X38" s="46"/>
      <c r="Y38" s="47" t="s">
        <v>27</v>
      </c>
      <c r="Z38" s="47"/>
    </row>
    <row r="39" spans="1:26" s="1" customFormat="1" ht="13.5" customHeight="1">
      <c r="A39" s="43" t="s">
        <v>28</v>
      </c>
      <c r="B39" s="43"/>
      <c r="C39" s="43"/>
      <c r="D39" s="43"/>
      <c r="E39" s="43"/>
      <c r="F39" s="43"/>
      <c r="G39" s="43"/>
      <c r="H39" s="43"/>
      <c r="I39" s="43" t="s">
        <v>29</v>
      </c>
      <c r="J39" s="43"/>
      <c r="K39" s="43"/>
      <c r="L39" s="43" t="s">
        <v>30</v>
      </c>
      <c r="M39" s="43"/>
      <c r="N39" s="43"/>
      <c r="O39" s="36" t="s">
        <v>31</v>
      </c>
      <c r="P39" s="36"/>
      <c r="Q39" s="36" t="s">
        <v>32</v>
      </c>
      <c r="R39" s="36"/>
      <c r="S39" s="36"/>
      <c r="T39" s="36" t="s">
        <v>33</v>
      </c>
      <c r="U39" s="36"/>
      <c r="V39" s="36"/>
      <c r="W39" s="36"/>
      <c r="X39" s="36"/>
      <c r="Y39" s="37" t="s">
        <v>87</v>
      </c>
      <c r="Z39" s="37"/>
    </row>
    <row r="40" spans="1:26" s="1" customFormat="1" ht="13.5" customHeight="1">
      <c r="A40" s="38" t="s">
        <v>88</v>
      </c>
      <c r="B40" s="38"/>
      <c r="C40" s="38"/>
      <c r="D40" s="38"/>
      <c r="E40" s="38"/>
      <c r="F40" s="38"/>
      <c r="G40" s="38"/>
      <c r="H40" s="38"/>
      <c r="I40" s="39" t="s">
        <v>89</v>
      </c>
      <c r="J40" s="39"/>
      <c r="K40" s="39"/>
      <c r="L40" s="39" t="s">
        <v>36</v>
      </c>
      <c r="M40" s="39"/>
      <c r="N40" s="39"/>
      <c r="O40" s="54" t="s">
        <v>36</v>
      </c>
      <c r="P40" s="54"/>
      <c r="Q40" s="41">
        <f>66730205.81</f>
        <v>66730205.81</v>
      </c>
      <c r="R40" s="41"/>
      <c r="S40" s="41"/>
      <c r="T40" s="41">
        <f>63826819.55</f>
        <v>63826819.55</v>
      </c>
      <c r="U40" s="41"/>
      <c r="V40" s="41"/>
      <c r="W40" s="41"/>
      <c r="X40" s="41"/>
      <c r="Y40" s="55">
        <f>2903386.26</f>
        <v>2903386.26</v>
      </c>
      <c r="Z40" s="55"/>
    </row>
    <row r="41" spans="1:26" s="1" customFormat="1" ht="13.5" customHeight="1">
      <c r="A41" s="17" t="s">
        <v>90</v>
      </c>
      <c r="B41" s="17"/>
      <c r="C41" s="17"/>
      <c r="D41" s="17"/>
      <c r="E41" s="17"/>
      <c r="F41" s="17"/>
      <c r="G41" s="17"/>
      <c r="H41" s="17"/>
      <c r="I41" s="18" t="s">
        <v>89</v>
      </c>
      <c r="J41" s="18"/>
      <c r="K41" s="18"/>
      <c r="L41" s="18" t="s">
        <v>91</v>
      </c>
      <c r="M41" s="18"/>
      <c r="N41" s="18"/>
      <c r="O41" s="8" t="s">
        <v>92</v>
      </c>
      <c r="P41" s="8"/>
      <c r="Q41" s="15">
        <f>1387192.34</f>
        <v>1387192.34</v>
      </c>
      <c r="R41" s="15"/>
      <c r="S41" s="15"/>
      <c r="T41" s="15">
        <f>1387192.34</f>
        <v>1387192.34</v>
      </c>
      <c r="U41" s="15"/>
      <c r="V41" s="15"/>
      <c r="W41" s="15"/>
      <c r="X41" s="15"/>
      <c r="Y41" s="48">
        <f aca="true" t="shared" si="1" ref="Y41:Y53">0</f>
        <v>0</v>
      </c>
      <c r="Z41" s="48"/>
    </row>
    <row r="42" spans="1:26" s="1" customFormat="1" ht="13.5" customHeight="1">
      <c r="A42" s="17" t="s">
        <v>93</v>
      </c>
      <c r="B42" s="17"/>
      <c r="C42" s="17"/>
      <c r="D42" s="17"/>
      <c r="E42" s="17"/>
      <c r="F42" s="17"/>
      <c r="G42" s="17"/>
      <c r="H42" s="17"/>
      <c r="I42" s="18" t="s">
        <v>89</v>
      </c>
      <c r="J42" s="18"/>
      <c r="K42" s="18"/>
      <c r="L42" s="18" t="s">
        <v>94</v>
      </c>
      <c r="M42" s="18"/>
      <c r="N42" s="18"/>
      <c r="O42" s="8" t="s">
        <v>95</v>
      </c>
      <c r="P42" s="8"/>
      <c r="Q42" s="15">
        <f>355800</f>
        <v>355800</v>
      </c>
      <c r="R42" s="15"/>
      <c r="S42" s="15"/>
      <c r="T42" s="15">
        <f>355800</f>
        <v>355800</v>
      </c>
      <c r="U42" s="15"/>
      <c r="V42" s="15"/>
      <c r="W42" s="15"/>
      <c r="X42" s="15"/>
      <c r="Y42" s="48">
        <f t="shared" si="1"/>
        <v>0</v>
      </c>
      <c r="Z42" s="48"/>
    </row>
    <row r="43" spans="1:26" s="1" customFormat="1" ht="13.5" customHeight="1">
      <c r="A43" s="17" t="s">
        <v>90</v>
      </c>
      <c r="B43" s="17"/>
      <c r="C43" s="17"/>
      <c r="D43" s="17"/>
      <c r="E43" s="17"/>
      <c r="F43" s="17"/>
      <c r="G43" s="17"/>
      <c r="H43" s="17"/>
      <c r="I43" s="18" t="s">
        <v>89</v>
      </c>
      <c r="J43" s="18"/>
      <c r="K43" s="18"/>
      <c r="L43" s="18" t="s">
        <v>96</v>
      </c>
      <c r="M43" s="18"/>
      <c r="N43" s="18"/>
      <c r="O43" s="8" t="s">
        <v>92</v>
      </c>
      <c r="P43" s="8"/>
      <c r="Q43" s="15">
        <f>7407266.19</f>
        <v>7407266.19</v>
      </c>
      <c r="R43" s="15"/>
      <c r="S43" s="15"/>
      <c r="T43" s="15">
        <f>7407266.19</f>
        <v>7407266.19</v>
      </c>
      <c r="U43" s="15"/>
      <c r="V43" s="15"/>
      <c r="W43" s="15"/>
      <c r="X43" s="15"/>
      <c r="Y43" s="48">
        <f t="shared" si="1"/>
        <v>0</v>
      </c>
      <c r="Z43" s="48"/>
    </row>
    <row r="44" spans="1:26" s="1" customFormat="1" ht="13.5" customHeight="1">
      <c r="A44" s="17" t="s">
        <v>97</v>
      </c>
      <c r="B44" s="17"/>
      <c r="C44" s="17"/>
      <c r="D44" s="17"/>
      <c r="E44" s="17"/>
      <c r="F44" s="17"/>
      <c r="G44" s="17"/>
      <c r="H44" s="17"/>
      <c r="I44" s="18" t="s">
        <v>89</v>
      </c>
      <c r="J44" s="18"/>
      <c r="K44" s="18"/>
      <c r="L44" s="18" t="s">
        <v>98</v>
      </c>
      <c r="M44" s="18"/>
      <c r="N44" s="18"/>
      <c r="O44" s="8" t="s">
        <v>99</v>
      </c>
      <c r="P44" s="8"/>
      <c r="Q44" s="15">
        <f>10367</f>
        <v>10367</v>
      </c>
      <c r="R44" s="15"/>
      <c r="S44" s="15"/>
      <c r="T44" s="15">
        <f>10367</f>
        <v>10367</v>
      </c>
      <c r="U44" s="15"/>
      <c r="V44" s="15"/>
      <c r="W44" s="15"/>
      <c r="X44" s="15"/>
      <c r="Y44" s="48">
        <f t="shared" si="1"/>
        <v>0</v>
      </c>
      <c r="Z44" s="48"/>
    </row>
    <row r="45" spans="1:26" s="1" customFormat="1" ht="13.5" customHeight="1">
      <c r="A45" s="17" t="s">
        <v>100</v>
      </c>
      <c r="B45" s="17"/>
      <c r="C45" s="17"/>
      <c r="D45" s="17"/>
      <c r="E45" s="17"/>
      <c r="F45" s="17"/>
      <c r="G45" s="17"/>
      <c r="H45" s="17"/>
      <c r="I45" s="18" t="s">
        <v>89</v>
      </c>
      <c r="J45" s="18"/>
      <c r="K45" s="18"/>
      <c r="L45" s="18" t="s">
        <v>98</v>
      </c>
      <c r="M45" s="18"/>
      <c r="N45" s="18"/>
      <c r="O45" s="8" t="s">
        <v>101</v>
      </c>
      <c r="P45" s="8"/>
      <c r="Q45" s="15">
        <f>0</f>
        <v>0</v>
      </c>
      <c r="R45" s="15"/>
      <c r="S45" s="15"/>
      <c r="T45" s="21" t="s">
        <v>71</v>
      </c>
      <c r="U45" s="21"/>
      <c r="V45" s="21"/>
      <c r="W45" s="21"/>
      <c r="X45" s="21"/>
      <c r="Y45" s="48">
        <f t="shared" si="1"/>
        <v>0</v>
      </c>
      <c r="Z45" s="48"/>
    </row>
    <row r="46" spans="1:26" s="1" customFormat="1" ht="13.5" customHeight="1">
      <c r="A46" s="17" t="s">
        <v>102</v>
      </c>
      <c r="B46" s="17"/>
      <c r="C46" s="17"/>
      <c r="D46" s="17"/>
      <c r="E46" s="17"/>
      <c r="F46" s="17"/>
      <c r="G46" s="17"/>
      <c r="H46" s="17"/>
      <c r="I46" s="18" t="s">
        <v>89</v>
      </c>
      <c r="J46" s="18"/>
      <c r="K46" s="18"/>
      <c r="L46" s="18" t="s">
        <v>98</v>
      </c>
      <c r="M46" s="18"/>
      <c r="N46" s="18"/>
      <c r="O46" s="8" t="s">
        <v>103</v>
      </c>
      <c r="P46" s="8"/>
      <c r="Q46" s="15">
        <f>0</f>
        <v>0</v>
      </c>
      <c r="R46" s="15"/>
      <c r="S46" s="15"/>
      <c r="T46" s="21" t="s">
        <v>71</v>
      </c>
      <c r="U46" s="21"/>
      <c r="V46" s="21"/>
      <c r="W46" s="21"/>
      <c r="X46" s="21"/>
      <c r="Y46" s="48">
        <f t="shared" si="1"/>
        <v>0</v>
      </c>
      <c r="Z46" s="48"/>
    </row>
    <row r="47" spans="1:26" s="1" customFormat="1" ht="13.5" customHeight="1">
      <c r="A47" s="17" t="s">
        <v>93</v>
      </c>
      <c r="B47" s="17"/>
      <c r="C47" s="17"/>
      <c r="D47" s="17"/>
      <c r="E47" s="17"/>
      <c r="F47" s="17"/>
      <c r="G47" s="17"/>
      <c r="H47" s="17"/>
      <c r="I47" s="18" t="s">
        <v>89</v>
      </c>
      <c r="J47" s="18"/>
      <c r="K47" s="18"/>
      <c r="L47" s="18" t="s">
        <v>104</v>
      </c>
      <c r="M47" s="18"/>
      <c r="N47" s="18"/>
      <c r="O47" s="8" t="s">
        <v>95</v>
      </c>
      <c r="P47" s="8"/>
      <c r="Q47" s="15">
        <f>1983913.05</f>
        <v>1983913.05</v>
      </c>
      <c r="R47" s="15"/>
      <c r="S47" s="15"/>
      <c r="T47" s="15">
        <f>1983913.05</f>
        <v>1983913.05</v>
      </c>
      <c r="U47" s="15"/>
      <c r="V47" s="15"/>
      <c r="W47" s="15"/>
      <c r="X47" s="15"/>
      <c r="Y47" s="48">
        <f t="shared" si="1"/>
        <v>0</v>
      </c>
      <c r="Z47" s="48"/>
    </row>
    <row r="48" spans="1:26" s="1" customFormat="1" ht="13.5" customHeight="1">
      <c r="A48" s="17" t="s">
        <v>105</v>
      </c>
      <c r="B48" s="17"/>
      <c r="C48" s="17"/>
      <c r="D48" s="17"/>
      <c r="E48" s="17"/>
      <c r="F48" s="17"/>
      <c r="G48" s="17"/>
      <c r="H48" s="17"/>
      <c r="I48" s="18" t="s">
        <v>89</v>
      </c>
      <c r="J48" s="18"/>
      <c r="K48" s="18"/>
      <c r="L48" s="18" t="s">
        <v>106</v>
      </c>
      <c r="M48" s="18"/>
      <c r="N48" s="18"/>
      <c r="O48" s="8" t="s">
        <v>107</v>
      </c>
      <c r="P48" s="8"/>
      <c r="Q48" s="15">
        <f>425894</f>
        <v>425894</v>
      </c>
      <c r="R48" s="15"/>
      <c r="S48" s="15"/>
      <c r="T48" s="15">
        <f>425894</f>
        <v>425894</v>
      </c>
      <c r="U48" s="15"/>
      <c r="V48" s="15"/>
      <c r="W48" s="15"/>
      <c r="X48" s="15"/>
      <c r="Y48" s="48">
        <f t="shared" si="1"/>
        <v>0</v>
      </c>
      <c r="Z48" s="48"/>
    </row>
    <row r="49" spans="1:26" s="1" customFormat="1" ht="13.5" customHeight="1">
      <c r="A49" s="17" t="s">
        <v>108</v>
      </c>
      <c r="B49" s="17"/>
      <c r="C49" s="17"/>
      <c r="D49" s="17"/>
      <c r="E49" s="17"/>
      <c r="F49" s="17"/>
      <c r="G49" s="17"/>
      <c r="H49" s="17"/>
      <c r="I49" s="18" t="s">
        <v>89</v>
      </c>
      <c r="J49" s="18"/>
      <c r="K49" s="18"/>
      <c r="L49" s="18" t="s">
        <v>109</v>
      </c>
      <c r="M49" s="18"/>
      <c r="N49" s="18"/>
      <c r="O49" s="8" t="s">
        <v>110</v>
      </c>
      <c r="P49" s="8"/>
      <c r="Q49" s="15">
        <f>547221.44</f>
        <v>547221.44</v>
      </c>
      <c r="R49" s="15"/>
      <c r="S49" s="15"/>
      <c r="T49" s="15">
        <f>547221.44</f>
        <v>547221.44</v>
      </c>
      <c r="U49" s="15"/>
      <c r="V49" s="15"/>
      <c r="W49" s="15"/>
      <c r="X49" s="15"/>
      <c r="Y49" s="48">
        <f t="shared" si="1"/>
        <v>0</v>
      </c>
      <c r="Z49" s="48"/>
    </row>
    <row r="50" spans="1:26" s="1" customFormat="1" ht="13.5" customHeight="1">
      <c r="A50" s="17" t="s">
        <v>108</v>
      </c>
      <c r="B50" s="17"/>
      <c r="C50" s="17"/>
      <c r="D50" s="17"/>
      <c r="E50" s="17"/>
      <c r="F50" s="17"/>
      <c r="G50" s="17"/>
      <c r="H50" s="17"/>
      <c r="I50" s="18" t="s">
        <v>89</v>
      </c>
      <c r="J50" s="18"/>
      <c r="K50" s="18"/>
      <c r="L50" s="18" t="s">
        <v>111</v>
      </c>
      <c r="M50" s="18"/>
      <c r="N50" s="18"/>
      <c r="O50" s="8" t="s">
        <v>110</v>
      </c>
      <c r="P50" s="8"/>
      <c r="Q50" s="15">
        <f>0</f>
        <v>0</v>
      </c>
      <c r="R50" s="15"/>
      <c r="S50" s="15"/>
      <c r="T50" s="21" t="s">
        <v>71</v>
      </c>
      <c r="U50" s="21"/>
      <c r="V50" s="21"/>
      <c r="W50" s="21"/>
      <c r="X50" s="21"/>
      <c r="Y50" s="48">
        <f t="shared" si="1"/>
        <v>0</v>
      </c>
      <c r="Z50" s="48"/>
    </row>
    <row r="51" spans="1:26" s="1" customFormat="1" ht="13.5" customHeight="1">
      <c r="A51" s="17" t="s">
        <v>90</v>
      </c>
      <c r="B51" s="17"/>
      <c r="C51" s="17"/>
      <c r="D51" s="17"/>
      <c r="E51" s="17"/>
      <c r="F51" s="17"/>
      <c r="G51" s="17"/>
      <c r="H51" s="17"/>
      <c r="I51" s="18" t="s">
        <v>89</v>
      </c>
      <c r="J51" s="18"/>
      <c r="K51" s="18"/>
      <c r="L51" s="18" t="s">
        <v>112</v>
      </c>
      <c r="M51" s="18"/>
      <c r="N51" s="18"/>
      <c r="O51" s="8" t="s">
        <v>92</v>
      </c>
      <c r="P51" s="8"/>
      <c r="Q51" s="15">
        <f>3434211.58</f>
        <v>3434211.58</v>
      </c>
      <c r="R51" s="15"/>
      <c r="S51" s="15"/>
      <c r="T51" s="15">
        <f>3434211.58</f>
        <v>3434211.58</v>
      </c>
      <c r="U51" s="15"/>
      <c r="V51" s="15"/>
      <c r="W51" s="15"/>
      <c r="X51" s="15"/>
      <c r="Y51" s="48">
        <f t="shared" si="1"/>
        <v>0</v>
      </c>
      <c r="Z51" s="48"/>
    </row>
    <row r="52" spans="1:26" s="1" customFormat="1" ht="13.5" customHeight="1">
      <c r="A52" s="17" t="s">
        <v>97</v>
      </c>
      <c r="B52" s="17"/>
      <c r="C52" s="17"/>
      <c r="D52" s="17"/>
      <c r="E52" s="17"/>
      <c r="F52" s="17"/>
      <c r="G52" s="17"/>
      <c r="H52" s="17"/>
      <c r="I52" s="18" t="s">
        <v>89</v>
      </c>
      <c r="J52" s="18"/>
      <c r="K52" s="18"/>
      <c r="L52" s="18" t="s">
        <v>113</v>
      </c>
      <c r="M52" s="18"/>
      <c r="N52" s="18"/>
      <c r="O52" s="8" t="s">
        <v>99</v>
      </c>
      <c r="P52" s="8"/>
      <c r="Q52" s="15">
        <f>15996.9</f>
        <v>15996.9</v>
      </c>
      <c r="R52" s="15"/>
      <c r="S52" s="15"/>
      <c r="T52" s="15">
        <f>15996.9</f>
        <v>15996.9</v>
      </c>
      <c r="U52" s="15"/>
      <c r="V52" s="15"/>
      <c r="W52" s="15"/>
      <c r="X52" s="15"/>
      <c r="Y52" s="48">
        <f t="shared" si="1"/>
        <v>0</v>
      </c>
      <c r="Z52" s="48"/>
    </row>
    <row r="53" spans="1:26" s="1" customFormat="1" ht="13.5" customHeight="1">
      <c r="A53" s="17" t="s">
        <v>93</v>
      </c>
      <c r="B53" s="17"/>
      <c r="C53" s="17"/>
      <c r="D53" s="17"/>
      <c r="E53" s="17"/>
      <c r="F53" s="17"/>
      <c r="G53" s="17"/>
      <c r="H53" s="17"/>
      <c r="I53" s="18" t="s">
        <v>89</v>
      </c>
      <c r="J53" s="18"/>
      <c r="K53" s="18"/>
      <c r="L53" s="18" t="s">
        <v>114</v>
      </c>
      <c r="M53" s="18"/>
      <c r="N53" s="18"/>
      <c r="O53" s="8" t="s">
        <v>95</v>
      </c>
      <c r="P53" s="8"/>
      <c r="Q53" s="15">
        <f>1002763.65</f>
        <v>1002763.65</v>
      </c>
      <c r="R53" s="15"/>
      <c r="S53" s="15"/>
      <c r="T53" s="15">
        <f>1002763.65</f>
        <v>1002763.65</v>
      </c>
      <c r="U53" s="15"/>
      <c r="V53" s="15"/>
      <c r="W53" s="15"/>
      <c r="X53" s="15"/>
      <c r="Y53" s="48">
        <f t="shared" si="1"/>
        <v>0</v>
      </c>
      <c r="Z53" s="48"/>
    </row>
    <row r="54" spans="1:26" s="1" customFormat="1" ht="13.5" customHeight="1">
      <c r="A54" s="17" t="s">
        <v>115</v>
      </c>
      <c r="B54" s="17"/>
      <c r="C54" s="17"/>
      <c r="D54" s="17"/>
      <c r="E54" s="17"/>
      <c r="F54" s="17"/>
      <c r="G54" s="17"/>
      <c r="H54" s="17"/>
      <c r="I54" s="18" t="s">
        <v>89</v>
      </c>
      <c r="J54" s="18"/>
      <c r="K54" s="18"/>
      <c r="L54" s="18" t="s">
        <v>116</v>
      </c>
      <c r="M54" s="18"/>
      <c r="N54" s="18"/>
      <c r="O54" s="8" t="s">
        <v>117</v>
      </c>
      <c r="P54" s="8"/>
      <c r="Q54" s="15">
        <f>339095.68</f>
        <v>339095.68</v>
      </c>
      <c r="R54" s="15"/>
      <c r="S54" s="15"/>
      <c r="T54" s="15">
        <f>314095.68</f>
        <v>314095.68</v>
      </c>
      <c r="U54" s="15"/>
      <c r="V54" s="15"/>
      <c r="W54" s="15"/>
      <c r="X54" s="15"/>
      <c r="Y54" s="48">
        <f>25000</f>
        <v>25000</v>
      </c>
      <c r="Z54" s="48"/>
    </row>
    <row r="55" spans="1:26" s="1" customFormat="1" ht="13.5" customHeight="1">
      <c r="A55" s="17" t="s">
        <v>115</v>
      </c>
      <c r="B55" s="17"/>
      <c r="C55" s="17"/>
      <c r="D55" s="17"/>
      <c r="E55" s="17"/>
      <c r="F55" s="17"/>
      <c r="G55" s="17"/>
      <c r="H55" s="17"/>
      <c r="I55" s="18" t="s">
        <v>89</v>
      </c>
      <c r="J55" s="18"/>
      <c r="K55" s="18"/>
      <c r="L55" s="18" t="s">
        <v>118</v>
      </c>
      <c r="M55" s="18"/>
      <c r="N55" s="18"/>
      <c r="O55" s="8" t="s">
        <v>117</v>
      </c>
      <c r="P55" s="8"/>
      <c r="Q55" s="15">
        <f>19000</f>
        <v>19000</v>
      </c>
      <c r="R55" s="15"/>
      <c r="S55" s="15"/>
      <c r="T55" s="15">
        <f>19000</f>
        <v>19000</v>
      </c>
      <c r="U55" s="15"/>
      <c r="V55" s="15"/>
      <c r="W55" s="15"/>
      <c r="X55" s="15"/>
      <c r="Y55" s="48">
        <f>0</f>
        <v>0</v>
      </c>
      <c r="Z55" s="48"/>
    </row>
    <row r="56" spans="1:26" s="1" customFormat="1" ht="13.5" customHeight="1">
      <c r="A56" s="17" t="s">
        <v>100</v>
      </c>
      <c r="B56" s="17"/>
      <c r="C56" s="17"/>
      <c r="D56" s="17"/>
      <c r="E56" s="17"/>
      <c r="F56" s="17"/>
      <c r="G56" s="17"/>
      <c r="H56" s="17"/>
      <c r="I56" s="18" t="s">
        <v>89</v>
      </c>
      <c r="J56" s="18"/>
      <c r="K56" s="18"/>
      <c r="L56" s="18" t="s">
        <v>118</v>
      </c>
      <c r="M56" s="18"/>
      <c r="N56" s="18"/>
      <c r="O56" s="8" t="s">
        <v>101</v>
      </c>
      <c r="P56" s="8"/>
      <c r="Q56" s="15">
        <f>88301</f>
        <v>88301</v>
      </c>
      <c r="R56" s="15"/>
      <c r="S56" s="15"/>
      <c r="T56" s="15">
        <f>88301</f>
        <v>88301</v>
      </c>
      <c r="U56" s="15"/>
      <c r="V56" s="15"/>
      <c r="W56" s="15"/>
      <c r="X56" s="15"/>
      <c r="Y56" s="48">
        <f>0</f>
        <v>0</v>
      </c>
      <c r="Z56" s="48"/>
    </row>
    <row r="57" spans="1:26" s="1" customFormat="1" ht="13.5" customHeight="1">
      <c r="A57" s="17" t="s">
        <v>119</v>
      </c>
      <c r="B57" s="17"/>
      <c r="C57" s="17"/>
      <c r="D57" s="17"/>
      <c r="E57" s="17"/>
      <c r="F57" s="17"/>
      <c r="G57" s="17"/>
      <c r="H57" s="17"/>
      <c r="I57" s="18" t="s">
        <v>89</v>
      </c>
      <c r="J57" s="18"/>
      <c r="K57" s="18"/>
      <c r="L57" s="18" t="s">
        <v>118</v>
      </c>
      <c r="M57" s="18"/>
      <c r="N57" s="18"/>
      <c r="O57" s="8" t="s">
        <v>120</v>
      </c>
      <c r="P57" s="8"/>
      <c r="Q57" s="15">
        <f>1468296.36</f>
        <v>1468296.36</v>
      </c>
      <c r="R57" s="15"/>
      <c r="S57" s="15"/>
      <c r="T57" s="15">
        <f>868296.36</f>
        <v>868296.36</v>
      </c>
      <c r="U57" s="15"/>
      <c r="V57" s="15"/>
      <c r="W57" s="15"/>
      <c r="X57" s="15"/>
      <c r="Y57" s="48">
        <f>600000</f>
        <v>600000</v>
      </c>
      <c r="Z57" s="48"/>
    </row>
    <row r="58" spans="1:26" s="1" customFormat="1" ht="13.5" customHeight="1">
      <c r="A58" s="17" t="s">
        <v>121</v>
      </c>
      <c r="B58" s="17"/>
      <c r="C58" s="17"/>
      <c r="D58" s="17"/>
      <c r="E58" s="17"/>
      <c r="F58" s="17"/>
      <c r="G58" s="17"/>
      <c r="H58" s="17"/>
      <c r="I58" s="18" t="s">
        <v>89</v>
      </c>
      <c r="J58" s="18"/>
      <c r="K58" s="18"/>
      <c r="L58" s="18" t="s">
        <v>118</v>
      </c>
      <c r="M58" s="18"/>
      <c r="N58" s="18"/>
      <c r="O58" s="8" t="s">
        <v>122</v>
      </c>
      <c r="P58" s="8"/>
      <c r="Q58" s="15">
        <f>120000</f>
        <v>120000</v>
      </c>
      <c r="R58" s="15"/>
      <c r="S58" s="15"/>
      <c r="T58" s="15">
        <f>120000</f>
        <v>120000</v>
      </c>
      <c r="U58" s="15"/>
      <c r="V58" s="15"/>
      <c r="W58" s="15"/>
      <c r="X58" s="15"/>
      <c r="Y58" s="48">
        <f>0</f>
        <v>0</v>
      </c>
      <c r="Z58" s="48"/>
    </row>
    <row r="59" spans="1:26" s="1" customFormat="1" ht="13.5" customHeight="1">
      <c r="A59" s="17" t="s">
        <v>123</v>
      </c>
      <c r="B59" s="17"/>
      <c r="C59" s="17"/>
      <c r="D59" s="17"/>
      <c r="E59" s="17"/>
      <c r="F59" s="17"/>
      <c r="G59" s="17"/>
      <c r="H59" s="17"/>
      <c r="I59" s="18" t="s">
        <v>89</v>
      </c>
      <c r="J59" s="18"/>
      <c r="K59" s="18"/>
      <c r="L59" s="18" t="s">
        <v>118</v>
      </c>
      <c r="M59" s="18"/>
      <c r="N59" s="18"/>
      <c r="O59" s="8" t="s">
        <v>124</v>
      </c>
      <c r="P59" s="8"/>
      <c r="Q59" s="15">
        <f>564562.85</f>
        <v>564562.85</v>
      </c>
      <c r="R59" s="15"/>
      <c r="S59" s="15"/>
      <c r="T59" s="15">
        <f>564562.85</f>
        <v>564562.85</v>
      </c>
      <c r="U59" s="15"/>
      <c r="V59" s="15"/>
      <c r="W59" s="15"/>
      <c r="X59" s="15"/>
      <c r="Y59" s="48">
        <f>0</f>
        <v>0</v>
      </c>
      <c r="Z59" s="48"/>
    </row>
    <row r="60" spans="1:26" s="1" customFormat="1" ht="13.5" customHeight="1">
      <c r="A60" s="17" t="s">
        <v>102</v>
      </c>
      <c r="B60" s="17"/>
      <c r="C60" s="17"/>
      <c r="D60" s="17"/>
      <c r="E60" s="17"/>
      <c r="F60" s="17"/>
      <c r="G60" s="17"/>
      <c r="H60" s="17"/>
      <c r="I60" s="18" t="s">
        <v>89</v>
      </c>
      <c r="J60" s="18"/>
      <c r="K60" s="18"/>
      <c r="L60" s="18" t="s">
        <v>118</v>
      </c>
      <c r="M60" s="18"/>
      <c r="N60" s="18"/>
      <c r="O60" s="8" t="s">
        <v>103</v>
      </c>
      <c r="P60" s="8"/>
      <c r="Q60" s="15">
        <f>360569.71</f>
        <v>360569.71</v>
      </c>
      <c r="R60" s="15"/>
      <c r="S60" s="15"/>
      <c r="T60" s="15">
        <f>360569.71</f>
        <v>360569.71</v>
      </c>
      <c r="U60" s="15"/>
      <c r="V60" s="15"/>
      <c r="W60" s="15"/>
      <c r="X60" s="15"/>
      <c r="Y60" s="48">
        <f>0</f>
        <v>0</v>
      </c>
      <c r="Z60" s="48"/>
    </row>
    <row r="61" spans="1:26" s="1" customFormat="1" ht="13.5" customHeight="1">
      <c r="A61" s="17" t="s">
        <v>108</v>
      </c>
      <c r="B61" s="17"/>
      <c r="C61" s="17"/>
      <c r="D61" s="17"/>
      <c r="E61" s="17"/>
      <c r="F61" s="17"/>
      <c r="G61" s="17"/>
      <c r="H61" s="17"/>
      <c r="I61" s="18" t="s">
        <v>89</v>
      </c>
      <c r="J61" s="18"/>
      <c r="K61" s="18"/>
      <c r="L61" s="18" t="s">
        <v>118</v>
      </c>
      <c r="M61" s="18"/>
      <c r="N61" s="18"/>
      <c r="O61" s="8" t="s">
        <v>110</v>
      </c>
      <c r="P61" s="8"/>
      <c r="Q61" s="15">
        <f>7060.58</f>
        <v>7060.58</v>
      </c>
      <c r="R61" s="15"/>
      <c r="S61" s="15"/>
      <c r="T61" s="15">
        <f>7060.58</f>
        <v>7060.58</v>
      </c>
      <c r="U61" s="15"/>
      <c r="V61" s="15"/>
      <c r="W61" s="15"/>
      <c r="X61" s="15"/>
      <c r="Y61" s="48">
        <f>0</f>
        <v>0</v>
      </c>
      <c r="Z61" s="48"/>
    </row>
    <row r="62" spans="1:26" s="1" customFormat="1" ht="13.5" customHeight="1">
      <c r="A62" s="17" t="s">
        <v>125</v>
      </c>
      <c r="B62" s="17"/>
      <c r="C62" s="17"/>
      <c r="D62" s="17"/>
      <c r="E62" s="17"/>
      <c r="F62" s="17"/>
      <c r="G62" s="17"/>
      <c r="H62" s="17"/>
      <c r="I62" s="18" t="s">
        <v>89</v>
      </c>
      <c r="J62" s="18"/>
      <c r="K62" s="18"/>
      <c r="L62" s="18" t="s">
        <v>118</v>
      </c>
      <c r="M62" s="18"/>
      <c r="N62" s="18"/>
      <c r="O62" s="8" t="s">
        <v>126</v>
      </c>
      <c r="P62" s="8"/>
      <c r="Q62" s="15">
        <f>563000</f>
        <v>563000</v>
      </c>
      <c r="R62" s="15"/>
      <c r="S62" s="15"/>
      <c r="T62" s="15">
        <f>527526.64</f>
        <v>527526.64</v>
      </c>
      <c r="U62" s="15"/>
      <c r="V62" s="15"/>
      <c r="W62" s="15"/>
      <c r="X62" s="15"/>
      <c r="Y62" s="48">
        <f>35473.36</f>
        <v>35473.36</v>
      </c>
      <c r="Z62" s="48"/>
    </row>
    <row r="63" spans="1:26" s="1" customFormat="1" ht="13.5" customHeight="1">
      <c r="A63" s="17" t="s">
        <v>108</v>
      </c>
      <c r="B63" s="17"/>
      <c r="C63" s="17"/>
      <c r="D63" s="17"/>
      <c r="E63" s="17"/>
      <c r="F63" s="17"/>
      <c r="G63" s="17"/>
      <c r="H63" s="17"/>
      <c r="I63" s="18" t="s">
        <v>89</v>
      </c>
      <c r="J63" s="18"/>
      <c r="K63" s="18"/>
      <c r="L63" s="18" t="s">
        <v>127</v>
      </c>
      <c r="M63" s="18"/>
      <c r="N63" s="18"/>
      <c r="O63" s="8" t="s">
        <v>110</v>
      </c>
      <c r="P63" s="8"/>
      <c r="Q63" s="15">
        <f>700586</f>
        <v>700586</v>
      </c>
      <c r="R63" s="15"/>
      <c r="S63" s="15"/>
      <c r="T63" s="15">
        <f>700586</f>
        <v>700586</v>
      </c>
      <c r="U63" s="15"/>
      <c r="V63" s="15"/>
      <c r="W63" s="15"/>
      <c r="X63" s="15"/>
      <c r="Y63" s="48">
        <f aca="true" t="shared" si="2" ref="Y63:Y90">0</f>
        <v>0</v>
      </c>
      <c r="Z63" s="48"/>
    </row>
    <row r="64" spans="1:26" s="1" customFormat="1" ht="13.5" customHeight="1">
      <c r="A64" s="17" t="s">
        <v>97</v>
      </c>
      <c r="B64" s="17"/>
      <c r="C64" s="17"/>
      <c r="D64" s="17"/>
      <c r="E64" s="17"/>
      <c r="F64" s="17"/>
      <c r="G64" s="17"/>
      <c r="H64" s="17"/>
      <c r="I64" s="18" t="s">
        <v>89</v>
      </c>
      <c r="J64" s="18"/>
      <c r="K64" s="18"/>
      <c r="L64" s="18" t="s">
        <v>128</v>
      </c>
      <c r="M64" s="18"/>
      <c r="N64" s="18"/>
      <c r="O64" s="8" t="s">
        <v>99</v>
      </c>
      <c r="P64" s="8"/>
      <c r="Q64" s="15">
        <f>371699.74</f>
        <v>371699.74</v>
      </c>
      <c r="R64" s="15"/>
      <c r="S64" s="15"/>
      <c r="T64" s="15">
        <f>371699.74</f>
        <v>371699.74</v>
      </c>
      <c r="U64" s="15"/>
      <c r="V64" s="15"/>
      <c r="W64" s="15"/>
      <c r="X64" s="15"/>
      <c r="Y64" s="48">
        <f t="shared" si="2"/>
        <v>0</v>
      </c>
      <c r="Z64" s="48"/>
    </row>
    <row r="65" spans="1:26" s="1" customFormat="1" ht="13.5" customHeight="1">
      <c r="A65" s="17" t="s">
        <v>123</v>
      </c>
      <c r="B65" s="17"/>
      <c r="C65" s="17"/>
      <c r="D65" s="17"/>
      <c r="E65" s="17"/>
      <c r="F65" s="17"/>
      <c r="G65" s="17"/>
      <c r="H65" s="17"/>
      <c r="I65" s="18" t="s">
        <v>89</v>
      </c>
      <c r="J65" s="18"/>
      <c r="K65" s="18"/>
      <c r="L65" s="18" t="s">
        <v>129</v>
      </c>
      <c r="M65" s="18"/>
      <c r="N65" s="18"/>
      <c r="O65" s="8" t="s">
        <v>124</v>
      </c>
      <c r="P65" s="8"/>
      <c r="Q65" s="15">
        <f>3206.26</f>
        <v>3206.26</v>
      </c>
      <c r="R65" s="15"/>
      <c r="S65" s="15"/>
      <c r="T65" s="15">
        <f>3206.26</f>
        <v>3206.26</v>
      </c>
      <c r="U65" s="15"/>
      <c r="V65" s="15"/>
      <c r="W65" s="15"/>
      <c r="X65" s="15"/>
      <c r="Y65" s="48">
        <f t="shared" si="2"/>
        <v>0</v>
      </c>
      <c r="Z65" s="48"/>
    </row>
    <row r="66" spans="1:26" s="1" customFormat="1" ht="13.5" customHeight="1">
      <c r="A66" s="17" t="s">
        <v>102</v>
      </c>
      <c r="B66" s="17"/>
      <c r="C66" s="17"/>
      <c r="D66" s="17"/>
      <c r="E66" s="17"/>
      <c r="F66" s="17"/>
      <c r="G66" s="17"/>
      <c r="H66" s="17"/>
      <c r="I66" s="18" t="s">
        <v>89</v>
      </c>
      <c r="J66" s="18"/>
      <c r="K66" s="18"/>
      <c r="L66" s="18" t="s">
        <v>129</v>
      </c>
      <c r="M66" s="18"/>
      <c r="N66" s="18"/>
      <c r="O66" s="8" t="s">
        <v>103</v>
      </c>
      <c r="P66" s="8"/>
      <c r="Q66" s="15">
        <f>56664.94</f>
        <v>56664.94</v>
      </c>
      <c r="R66" s="15"/>
      <c r="S66" s="15"/>
      <c r="T66" s="15">
        <f>56664.94</f>
        <v>56664.94</v>
      </c>
      <c r="U66" s="15"/>
      <c r="V66" s="15"/>
      <c r="W66" s="15"/>
      <c r="X66" s="15"/>
      <c r="Y66" s="48">
        <f t="shared" si="2"/>
        <v>0</v>
      </c>
      <c r="Z66" s="48"/>
    </row>
    <row r="67" spans="1:26" s="1" customFormat="1" ht="13.5" customHeight="1">
      <c r="A67" s="17" t="s">
        <v>108</v>
      </c>
      <c r="B67" s="17"/>
      <c r="C67" s="17"/>
      <c r="D67" s="17"/>
      <c r="E67" s="17"/>
      <c r="F67" s="17"/>
      <c r="G67" s="17"/>
      <c r="H67" s="17"/>
      <c r="I67" s="18" t="s">
        <v>89</v>
      </c>
      <c r="J67" s="18"/>
      <c r="K67" s="18"/>
      <c r="L67" s="18" t="s">
        <v>129</v>
      </c>
      <c r="M67" s="18"/>
      <c r="N67" s="18"/>
      <c r="O67" s="8" t="s">
        <v>110</v>
      </c>
      <c r="P67" s="8"/>
      <c r="Q67" s="15">
        <f>297208.86</f>
        <v>297208.86</v>
      </c>
      <c r="R67" s="15"/>
      <c r="S67" s="15"/>
      <c r="T67" s="15">
        <f>297208.86</f>
        <v>297208.86</v>
      </c>
      <c r="U67" s="15"/>
      <c r="V67" s="15"/>
      <c r="W67" s="15"/>
      <c r="X67" s="15"/>
      <c r="Y67" s="48">
        <f t="shared" si="2"/>
        <v>0</v>
      </c>
      <c r="Z67" s="48"/>
    </row>
    <row r="68" spans="1:26" s="1" customFormat="1" ht="13.5" customHeight="1">
      <c r="A68" s="17" t="s">
        <v>125</v>
      </c>
      <c r="B68" s="17"/>
      <c r="C68" s="17"/>
      <c r="D68" s="17"/>
      <c r="E68" s="17"/>
      <c r="F68" s="17"/>
      <c r="G68" s="17"/>
      <c r="H68" s="17"/>
      <c r="I68" s="18" t="s">
        <v>89</v>
      </c>
      <c r="J68" s="18"/>
      <c r="K68" s="18"/>
      <c r="L68" s="18" t="s">
        <v>129</v>
      </c>
      <c r="M68" s="18"/>
      <c r="N68" s="18"/>
      <c r="O68" s="8" t="s">
        <v>126</v>
      </c>
      <c r="P68" s="8"/>
      <c r="Q68" s="15">
        <f>270339.68</f>
        <v>270339.68</v>
      </c>
      <c r="R68" s="15"/>
      <c r="S68" s="15"/>
      <c r="T68" s="15">
        <f>270339.68</f>
        <v>270339.68</v>
      </c>
      <c r="U68" s="15"/>
      <c r="V68" s="15"/>
      <c r="W68" s="15"/>
      <c r="X68" s="15"/>
      <c r="Y68" s="48">
        <f t="shared" si="2"/>
        <v>0</v>
      </c>
      <c r="Z68" s="48"/>
    </row>
    <row r="69" spans="1:26" s="1" customFormat="1" ht="13.5" customHeight="1">
      <c r="A69" s="17" t="s">
        <v>108</v>
      </c>
      <c r="B69" s="17"/>
      <c r="C69" s="17"/>
      <c r="D69" s="17"/>
      <c r="E69" s="17"/>
      <c r="F69" s="17"/>
      <c r="G69" s="17"/>
      <c r="H69" s="17"/>
      <c r="I69" s="18" t="s">
        <v>89</v>
      </c>
      <c r="J69" s="18"/>
      <c r="K69" s="18"/>
      <c r="L69" s="18" t="s">
        <v>130</v>
      </c>
      <c r="M69" s="18"/>
      <c r="N69" s="18"/>
      <c r="O69" s="8" t="s">
        <v>110</v>
      </c>
      <c r="P69" s="8"/>
      <c r="Q69" s="15">
        <f>89972</f>
        <v>89972</v>
      </c>
      <c r="R69" s="15"/>
      <c r="S69" s="15"/>
      <c r="T69" s="15">
        <f>89972</f>
        <v>89972</v>
      </c>
      <c r="U69" s="15"/>
      <c r="V69" s="15"/>
      <c r="W69" s="15"/>
      <c r="X69" s="15"/>
      <c r="Y69" s="48">
        <f t="shared" si="2"/>
        <v>0</v>
      </c>
      <c r="Z69" s="48"/>
    </row>
    <row r="70" spans="1:26" s="1" customFormat="1" ht="13.5" customHeight="1">
      <c r="A70" s="17" t="s">
        <v>90</v>
      </c>
      <c r="B70" s="17"/>
      <c r="C70" s="17"/>
      <c r="D70" s="17"/>
      <c r="E70" s="17"/>
      <c r="F70" s="17"/>
      <c r="G70" s="17"/>
      <c r="H70" s="17"/>
      <c r="I70" s="18" t="s">
        <v>89</v>
      </c>
      <c r="J70" s="18"/>
      <c r="K70" s="18"/>
      <c r="L70" s="18" t="s">
        <v>131</v>
      </c>
      <c r="M70" s="18"/>
      <c r="N70" s="18"/>
      <c r="O70" s="8" t="s">
        <v>92</v>
      </c>
      <c r="P70" s="8"/>
      <c r="Q70" s="15">
        <f>408500</f>
        <v>408500</v>
      </c>
      <c r="R70" s="15"/>
      <c r="S70" s="15"/>
      <c r="T70" s="15">
        <f>408500</f>
        <v>408500</v>
      </c>
      <c r="U70" s="15"/>
      <c r="V70" s="15"/>
      <c r="W70" s="15"/>
      <c r="X70" s="15"/>
      <c r="Y70" s="48">
        <f t="shared" si="2"/>
        <v>0</v>
      </c>
      <c r="Z70" s="48"/>
    </row>
    <row r="71" spans="1:26" s="1" customFormat="1" ht="13.5" customHeight="1">
      <c r="A71" s="17" t="s">
        <v>93</v>
      </c>
      <c r="B71" s="17"/>
      <c r="C71" s="17"/>
      <c r="D71" s="17"/>
      <c r="E71" s="17"/>
      <c r="F71" s="17"/>
      <c r="G71" s="17"/>
      <c r="H71" s="17"/>
      <c r="I71" s="18" t="s">
        <v>89</v>
      </c>
      <c r="J71" s="18"/>
      <c r="K71" s="18"/>
      <c r="L71" s="18" t="s">
        <v>132</v>
      </c>
      <c r="M71" s="18"/>
      <c r="N71" s="18"/>
      <c r="O71" s="8" t="s">
        <v>95</v>
      </c>
      <c r="P71" s="8"/>
      <c r="Q71" s="15">
        <f>121679</f>
        <v>121679</v>
      </c>
      <c r="R71" s="15"/>
      <c r="S71" s="15"/>
      <c r="T71" s="15">
        <f>121679</f>
        <v>121679</v>
      </c>
      <c r="U71" s="15"/>
      <c r="V71" s="15"/>
      <c r="W71" s="15"/>
      <c r="X71" s="15"/>
      <c r="Y71" s="48">
        <f t="shared" si="2"/>
        <v>0</v>
      </c>
      <c r="Z71" s="48"/>
    </row>
    <row r="72" spans="1:26" s="1" customFormat="1" ht="13.5" customHeight="1">
      <c r="A72" s="17" t="s">
        <v>133</v>
      </c>
      <c r="B72" s="17"/>
      <c r="C72" s="17"/>
      <c r="D72" s="17"/>
      <c r="E72" s="17"/>
      <c r="F72" s="17"/>
      <c r="G72" s="17"/>
      <c r="H72" s="17"/>
      <c r="I72" s="18" t="s">
        <v>89</v>
      </c>
      <c r="J72" s="18"/>
      <c r="K72" s="18"/>
      <c r="L72" s="18" t="s">
        <v>134</v>
      </c>
      <c r="M72" s="18"/>
      <c r="N72" s="18"/>
      <c r="O72" s="8" t="s">
        <v>135</v>
      </c>
      <c r="P72" s="8"/>
      <c r="Q72" s="15">
        <f>254721</f>
        <v>254721</v>
      </c>
      <c r="R72" s="15"/>
      <c r="S72" s="15"/>
      <c r="T72" s="15">
        <f>254721</f>
        <v>254721</v>
      </c>
      <c r="U72" s="15"/>
      <c r="V72" s="15"/>
      <c r="W72" s="15"/>
      <c r="X72" s="15"/>
      <c r="Y72" s="48">
        <f t="shared" si="2"/>
        <v>0</v>
      </c>
      <c r="Z72" s="48"/>
    </row>
    <row r="73" spans="1:26" s="1" customFormat="1" ht="13.5" customHeight="1">
      <c r="A73" s="17" t="s">
        <v>90</v>
      </c>
      <c r="B73" s="17"/>
      <c r="C73" s="17"/>
      <c r="D73" s="17"/>
      <c r="E73" s="17"/>
      <c r="F73" s="17"/>
      <c r="G73" s="17"/>
      <c r="H73" s="17"/>
      <c r="I73" s="18" t="s">
        <v>89</v>
      </c>
      <c r="J73" s="18"/>
      <c r="K73" s="18"/>
      <c r="L73" s="18" t="s">
        <v>136</v>
      </c>
      <c r="M73" s="18"/>
      <c r="N73" s="18"/>
      <c r="O73" s="8" t="s">
        <v>92</v>
      </c>
      <c r="P73" s="8"/>
      <c r="Q73" s="15">
        <f>41500</f>
        <v>41500</v>
      </c>
      <c r="R73" s="15"/>
      <c r="S73" s="15"/>
      <c r="T73" s="15">
        <f>41500</f>
        <v>41500</v>
      </c>
      <c r="U73" s="15"/>
      <c r="V73" s="15"/>
      <c r="W73" s="15"/>
      <c r="X73" s="15"/>
      <c r="Y73" s="48">
        <f t="shared" si="2"/>
        <v>0</v>
      </c>
      <c r="Z73" s="48"/>
    </row>
    <row r="74" spans="1:26" s="1" customFormat="1" ht="13.5" customHeight="1">
      <c r="A74" s="17" t="s">
        <v>93</v>
      </c>
      <c r="B74" s="17"/>
      <c r="C74" s="17"/>
      <c r="D74" s="17"/>
      <c r="E74" s="17"/>
      <c r="F74" s="17"/>
      <c r="G74" s="17"/>
      <c r="H74" s="17"/>
      <c r="I74" s="18" t="s">
        <v>89</v>
      </c>
      <c r="J74" s="18"/>
      <c r="K74" s="18"/>
      <c r="L74" s="18" t="s">
        <v>137</v>
      </c>
      <c r="M74" s="18"/>
      <c r="N74" s="18"/>
      <c r="O74" s="8" t="s">
        <v>95</v>
      </c>
      <c r="P74" s="8"/>
      <c r="Q74" s="15">
        <f>12600</f>
        <v>12600</v>
      </c>
      <c r="R74" s="15"/>
      <c r="S74" s="15"/>
      <c r="T74" s="15">
        <f>12600</f>
        <v>12600</v>
      </c>
      <c r="U74" s="15"/>
      <c r="V74" s="15"/>
      <c r="W74" s="15"/>
      <c r="X74" s="15"/>
      <c r="Y74" s="48">
        <f t="shared" si="2"/>
        <v>0</v>
      </c>
      <c r="Z74" s="48"/>
    </row>
    <row r="75" spans="1:26" s="1" customFormat="1" ht="13.5" customHeight="1">
      <c r="A75" s="17" t="s">
        <v>90</v>
      </c>
      <c r="B75" s="17"/>
      <c r="C75" s="17"/>
      <c r="D75" s="17"/>
      <c r="E75" s="17"/>
      <c r="F75" s="17"/>
      <c r="G75" s="17"/>
      <c r="H75" s="17"/>
      <c r="I75" s="18" t="s">
        <v>89</v>
      </c>
      <c r="J75" s="18"/>
      <c r="K75" s="18"/>
      <c r="L75" s="18" t="s">
        <v>138</v>
      </c>
      <c r="M75" s="18"/>
      <c r="N75" s="18"/>
      <c r="O75" s="8" t="s">
        <v>92</v>
      </c>
      <c r="P75" s="8"/>
      <c r="Q75" s="15">
        <f>49100</f>
        <v>49100</v>
      </c>
      <c r="R75" s="15"/>
      <c r="S75" s="15"/>
      <c r="T75" s="15">
        <f>49100</f>
        <v>49100</v>
      </c>
      <c r="U75" s="15"/>
      <c r="V75" s="15"/>
      <c r="W75" s="15"/>
      <c r="X75" s="15"/>
      <c r="Y75" s="48">
        <f t="shared" si="2"/>
        <v>0</v>
      </c>
      <c r="Z75" s="48"/>
    </row>
    <row r="76" spans="1:26" s="1" customFormat="1" ht="13.5" customHeight="1">
      <c r="A76" s="17" t="s">
        <v>93</v>
      </c>
      <c r="B76" s="17"/>
      <c r="C76" s="17"/>
      <c r="D76" s="17"/>
      <c r="E76" s="17"/>
      <c r="F76" s="17"/>
      <c r="G76" s="17"/>
      <c r="H76" s="17"/>
      <c r="I76" s="18" t="s">
        <v>89</v>
      </c>
      <c r="J76" s="18"/>
      <c r="K76" s="18"/>
      <c r="L76" s="18" t="s">
        <v>139</v>
      </c>
      <c r="M76" s="18"/>
      <c r="N76" s="18"/>
      <c r="O76" s="8" t="s">
        <v>95</v>
      </c>
      <c r="P76" s="8"/>
      <c r="Q76" s="15">
        <f>14900</f>
        <v>14900</v>
      </c>
      <c r="R76" s="15"/>
      <c r="S76" s="15"/>
      <c r="T76" s="15">
        <f>14900</f>
        <v>14900</v>
      </c>
      <c r="U76" s="15"/>
      <c r="V76" s="15"/>
      <c r="W76" s="15"/>
      <c r="X76" s="15"/>
      <c r="Y76" s="48">
        <f t="shared" si="2"/>
        <v>0</v>
      </c>
      <c r="Z76" s="48"/>
    </row>
    <row r="77" spans="1:26" s="1" customFormat="1" ht="13.5" customHeight="1">
      <c r="A77" s="17" t="s">
        <v>108</v>
      </c>
      <c r="B77" s="17"/>
      <c r="C77" s="17"/>
      <c r="D77" s="17"/>
      <c r="E77" s="17"/>
      <c r="F77" s="17"/>
      <c r="G77" s="17"/>
      <c r="H77" s="17"/>
      <c r="I77" s="18" t="s">
        <v>89</v>
      </c>
      <c r="J77" s="18"/>
      <c r="K77" s="18"/>
      <c r="L77" s="18" t="s">
        <v>140</v>
      </c>
      <c r="M77" s="18"/>
      <c r="N77" s="18"/>
      <c r="O77" s="8" t="s">
        <v>110</v>
      </c>
      <c r="P77" s="8"/>
      <c r="Q77" s="15">
        <f>9690</f>
        <v>9690</v>
      </c>
      <c r="R77" s="15"/>
      <c r="S77" s="15"/>
      <c r="T77" s="15">
        <f>9690</f>
        <v>9690</v>
      </c>
      <c r="U77" s="15"/>
      <c r="V77" s="15"/>
      <c r="W77" s="15"/>
      <c r="X77" s="15"/>
      <c r="Y77" s="48">
        <f t="shared" si="2"/>
        <v>0</v>
      </c>
      <c r="Z77" s="48"/>
    </row>
    <row r="78" spans="1:26" s="1" customFormat="1" ht="13.5" customHeight="1">
      <c r="A78" s="17" t="s">
        <v>108</v>
      </c>
      <c r="B78" s="17"/>
      <c r="C78" s="17"/>
      <c r="D78" s="17"/>
      <c r="E78" s="17"/>
      <c r="F78" s="17"/>
      <c r="G78" s="17"/>
      <c r="H78" s="17"/>
      <c r="I78" s="18" t="s">
        <v>89</v>
      </c>
      <c r="J78" s="18"/>
      <c r="K78" s="18"/>
      <c r="L78" s="18" t="s">
        <v>141</v>
      </c>
      <c r="M78" s="18"/>
      <c r="N78" s="18"/>
      <c r="O78" s="8" t="s">
        <v>110</v>
      </c>
      <c r="P78" s="8"/>
      <c r="Q78" s="15">
        <f>4210</f>
        <v>4210</v>
      </c>
      <c r="R78" s="15"/>
      <c r="S78" s="15"/>
      <c r="T78" s="15">
        <f>4210</f>
        <v>4210</v>
      </c>
      <c r="U78" s="15"/>
      <c r="V78" s="15"/>
      <c r="W78" s="15"/>
      <c r="X78" s="15"/>
      <c r="Y78" s="48">
        <f t="shared" si="2"/>
        <v>0</v>
      </c>
      <c r="Z78" s="48"/>
    </row>
    <row r="79" spans="1:26" s="1" customFormat="1" ht="13.5" customHeight="1">
      <c r="A79" s="17" t="s">
        <v>102</v>
      </c>
      <c r="B79" s="17"/>
      <c r="C79" s="17"/>
      <c r="D79" s="17"/>
      <c r="E79" s="17"/>
      <c r="F79" s="17"/>
      <c r="G79" s="17"/>
      <c r="H79" s="17"/>
      <c r="I79" s="18" t="s">
        <v>89</v>
      </c>
      <c r="J79" s="18"/>
      <c r="K79" s="18"/>
      <c r="L79" s="18" t="s">
        <v>142</v>
      </c>
      <c r="M79" s="18"/>
      <c r="N79" s="18"/>
      <c r="O79" s="8" t="s">
        <v>103</v>
      </c>
      <c r="P79" s="8"/>
      <c r="Q79" s="15">
        <f>2518673.69</f>
        <v>2518673.69</v>
      </c>
      <c r="R79" s="15"/>
      <c r="S79" s="15"/>
      <c r="T79" s="15">
        <f>2518673.69</f>
        <v>2518673.69</v>
      </c>
      <c r="U79" s="15"/>
      <c r="V79" s="15"/>
      <c r="W79" s="15"/>
      <c r="X79" s="15"/>
      <c r="Y79" s="48">
        <f t="shared" si="2"/>
        <v>0</v>
      </c>
      <c r="Z79" s="48"/>
    </row>
    <row r="80" spans="1:26" s="1" customFormat="1" ht="24" customHeight="1">
      <c r="A80" s="17" t="s">
        <v>143</v>
      </c>
      <c r="B80" s="17"/>
      <c r="C80" s="17"/>
      <c r="D80" s="17"/>
      <c r="E80" s="17"/>
      <c r="F80" s="17"/>
      <c r="G80" s="17"/>
      <c r="H80" s="17"/>
      <c r="I80" s="18" t="s">
        <v>89</v>
      </c>
      <c r="J80" s="18"/>
      <c r="K80" s="18"/>
      <c r="L80" s="18" t="s">
        <v>144</v>
      </c>
      <c r="M80" s="18"/>
      <c r="N80" s="18"/>
      <c r="O80" s="8" t="s">
        <v>145</v>
      </c>
      <c r="P80" s="8"/>
      <c r="Q80" s="15">
        <f>381810</f>
        <v>381810</v>
      </c>
      <c r="R80" s="15"/>
      <c r="S80" s="15"/>
      <c r="T80" s="15">
        <f>381810</f>
        <v>381810</v>
      </c>
      <c r="U80" s="15"/>
      <c r="V80" s="15"/>
      <c r="W80" s="15"/>
      <c r="X80" s="15"/>
      <c r="Y80" s="48">
        <f t="shared" si="2"/>
        <v>0</v>
      </c>
      <c r="Z80" s="48"/>
    </row>
    <row r="81" spans="1:26" s="1" customFormat="1" ht="13.5" customHeight="1">
      <c r="A81" s="17" t="s">
        <v>123</v>
      </c>
      <c r="B81" s="17"/>
      <c r="C81" s="17"/>
      <c r="D81" s="17"/>
      <c r="E81" s="17"/>
      <c r="F81" s="17"/>
      <c r="G81" s="17"/>
      <c r="H81" s="17"/>
      <c r="I81" s="18" t="s">
        <v>89</v>
      </c>
      <c r="J81" s="18"/>
      <c r="K81" s="18"/>
      <c r="L81" s="18" t="s">
        <v>146</v>
      </c>
      <c r="M81" s="18"/>
      <c r="N81" s="18"/>
      <c r="O81" s="8" t="s">
        <v>124</v>
      </c>
      <c r="P81" s="8"/>
      <c r="Q81" s="15">
        <f>10693772</f>
        <v>10693772</v>
      </c>
      <c r="R81" s="15"/>
      <c r="S81" s="15"/>
      <c r="T81" s="15">
        <f>10693772</f>
        <v>10693772</v>
      </c>
      <c r="U81" s="15"/>
      <c r="V81" s="15"/>
      <c r="W81" s="15"/>
      <c r="X81" s="15"/>
      <c r="Y81" s="48">
        <f t="shared" si="2"/>
        <v>0</v>
      </c>
      <c r="Z81" s="48"/>
    </row>
    <row r="82" spans="1:26" s="1" customFormat="1" ht="13.5" customHeight="1">
      <c r="A82" s="17" t="s">
        <v>115</v>
      </c>
      <c r="B82" s="17"/>
      <c r="C82" s="17"/>
      <c r="D82" s="17"/>
      <c r="E82" s="17"/>
      <c r="F82" s="17"/>
      <c r="G82" s="17"/>
      <c r="H82" s="17"/>
      <c r="I82" s="18" t="s">
        <v>89</v>
      </c>
      <c r="J82" s="18"/>
      <c r="K82" s="18"/>
      <c r="L82" s="18" t="s">
        <v>147</v>
      </c>
      <c r="M82" s="18"/>
      <c r="N82" s="18"/>
      <c r="O82" s="8" t="s">
        <v>117</v>
      </c>
      <c r="P82" s="8"/>
      <c r="Q82" s="15">
        <f>7530.6</f>
        <v>7530.6</v>
      </c>
      <c r="R82" s="15"/>
      <c r="S82" s="15"/>
      <c r="T82" s="15">
        <f>7530.6</f>
        <v>7530.6</v>
      </c>
      <c r="U82" s="15"/>
      <c r="V82" s="15"/>
      <c r="W82" s="15"/>
      <c r="X82" s="15"/>
      <c r="Y82" s="48">
        <f t="shared" si="2"/>
        <v>0</v>
      </c>
      <c r="Z82" s="48"/>
    </row>
    <row r="83" spans="1:26" s="1" customFormat="1" ht="13.5" customHeight="1">
      <c r="A83" s="17" t="s">
        <v>102</v>
      </c>
      <c r="B83" s="17"/>
      <c r="C83" s="17"/>
      <c r="D83" s="17"/>
      <c r="E83" s="17"/>
      <c r="F83" s="17"/>
      <c r="G83" s="17"/>
      <c r="H83" s="17"/>
      <c r="I83" s="18" t="s">
        <v>89</v>
      </c>
      <c r="J83" s="18"/>
      <c r="K83" s="18"/>
      <c r="L83" s="18" t="s">
        <v>147</v>
      </c>
      <c r="M83" s="18"/>
      <c r="N83" s="18"/>
      <c r="O83" s="8" t="s">
        <v>103</v>
      </c>
      <c r="P83" s="8"/>
      <c r="Q83" s="15">
        <f>186534.16</f>
        <v>186534.16</v>
      </c>
      <c r="R83" s="15"/>
      <c r="S83" s="15"/>
      <c r="T83" s="15">
        <f>186534.16</f>
        <v>186534.16</v>
      </c>
      <c r="U83" s="15"/>
      <c r="V83" s="15"/>
      <c r="W83" s="15"/>
      <c r="X83" s="15"/>
      <c r="Y83" s="48">
        <f t="shared" si="2"/>
        <v>0</v>
      </c>
      <c r="Z83" s="48"/>
    </row>
    <row r="84" spans="1:26" s="1" customFormat="1" ht="13.5" customHeight="1">
      <c r="A84" s="17" t="s">
        <v>115</v>
      </c>
      <c r="B84" s="17"/>
      <c r="C84" s="17"/>
      <c r="D84" s="17"/>
      <c r="E84" s="17"/>
      <c r="F84" s="17"/>
      <c r="G84" s="17"/>
      <c r="H84" s="17"/>
      <c r="I84" s="18" t="s">
        <v>89</v>
      </c>
      <c r="J84" s="18"/>
      <c r="K84" s="18"/>
      <c r="L84" s="18" t="s">
        <v>148</v>
      </c>
      <c r="M84" s="18"/>
      <c r="N84" s="18"/>
      <c r="O84" s="8" t="s">
        <v>117</v>
      </c>
      <c r="P84" s="8"/>
      <c r="Q84" s="15">
        <f>0</f>
        <v>0</v>
      </c>
      <c r="R84" s="15"/>
      <c r="S84" s="15"/>
      <c r="T84" s="21" t="s">
        <v>71</v>
      </c>
      <c r="U84" s="21"/>
      <c r="V84" s="21"/>
      <c r="W84" s="21"/>
      <c r="X84" s="21"/>
      <c r="Y84" s="48">
        <f t="shared" si="2"/>
        <v>0</v>
      </c>
      <c r="Z84" s="48"/>
    </row>
    <row r="85" spans="1:26" s="1" customFormat="1" ht="13.5" customHeight="1">
      <c r="A85" s="17" t="s">
        <v>102</v>
      </c>
      <c r="B85" s="17"/>
      <c r="C85" s="17"/>
      <c r="D85" s="17"/>
      <c r="E85" s="17"/>
      <c r="F85" s="17"/>
      <c r="G85" s="17"/>
      <c r="H85" s="17"/>
      <c r="I85" s="18" t="s">
        <v>89</v>
      </c>
      <c r="J85" s="18"/>
      <c r="K85" s="18"/>
      <c r="L85" s="18" t="s">
        <v>148</v>
      </c>
      <c r="M85" s="18"/>
      <c r="N85" s="18"/>
      <c r="O85" s="8" t="s">
        <v>103</v>
      </c>
      <c r="P85" s="8"/>
      <c r="Q85" s="15">
        <f>0</f>
        <v>0</v>
      </c>
      <c r="R85" s="15"/>
      <c r="S85" s="15"/>
      <c r="T85" s="21" t="s">
        <v>71</v>
      </c>
      <c r="U85" s="21"/>
      <c r="V85" s="21"/>
      <c r="W85" s="21"/>
      <c r="X85" s="21"/>
      <c r="Y85" s="48">
        <f t="shared" si="2"/>
        <v>0</v>
      </c>
      <c r="Z85" s="48"/>
    </row>
    <row r="86" spans="1:26" s="1" customFormat="1" ht="13.5" customHeight="1">
      <c r="A86" s="17" t="s">
        <v>123</v>
      </c>
      <c r="B86" s="17"/>
      <c r="C86" s="17"/>
      <c r="D86" s="17"/>
      <c r="E86" s="17"/>
      <c r="F86" s="17"/>
      <c r="G86" s="17"/>
      <c r="H86" s="17"/>
      <c r="I86" s="18" t="s">
        <v>89</v>
      </c>
      <c r="J86" s="18"/>
      <c r="K86" s="18"/>
      <c r="L86" s="18" t="s">
        <v>149</v>
      </c>
      <c r="M86" s="18"/>
      <c r="N86" s="18"/>
      <c r="O86" s="8" t="s">
        <v>124</v>
      </c>
      <c r="P86" s="8"/>
      <c r="Q86" s="15">
        <f>486455.63</f>
        <v>486455.63</v>
      </c>
      <c r="R86" s="15"/>
      <c r="S86" s="15"/>
      <c r="T86" s="15">
        <f>486455.63</f>
        <v>486455.63</v>
      </c>
      <c r="U86" s="15"/>
      <c r="V86" s="15"/>
      <c r="W86" s="15"/>
      <c r="X86" s="15"/>
      <c r="Y86" s="48">
        <f t="shared" si="2"/>
        <v>0</v>
      </c>
      <c r="Z86" s="48"/>
    </row>
    <row r="87" spans="1:26" s="1" customFormat="1" ht="13.5" customHeight="1">
      <c r="A87" s="17" t="s">
        <v>105</v>
      </c>
      <c r="B87" s="17"/>
      <c r="C87" s="17"/>
      <c r="D87" s="17"/>
      <c r="E87" s="17"/>
      <c r="F87" s="17"/>
      <c r="G87" s="17"/>
      <c r="H87" s="17"/>
      <c r="I87" s="18" t="s">
        <v>89</v>
      </c>
      <c r="J87" s="18"/>
      <c r="K87" s="18"/>
      <c r="L87" s="18" t="s">
        <v>150</v>
      </c>
      <c r="M87" s="18"/>
      <c r="N87" s="18"/>
      <c r="O87" s="8" t="s">
        <v>107</v>
      </c>
      <c r="P87" s="8"/>
      <c r="Q87" s="15">
        <f>2021735.19</f>
        <v>2021735.19</v>
      </c>
      <c r="R87" s="15"/>
      <c r="S87" s="15"/>
      <c r="T87" s="15">
        <f>2021735.19</f>
        <v>2021735.19</v>
      </c>
      <c r="U87" s="15"/>
      <c r="V87" s="15"/>
      <c r="W87" s="15"/>
      <c r="X87" s="15"/>
      <c r="Y87" s="48">
        <f t="shared" si="2"/>
        <v>0</v>
      </c>
      <c r="Z87" s="48"/>
    </row>
    <row r="88" spans="1:26" s="1" customFormat="1" ht="13.5" customHeight="1">
      <c r="A88" s="17" t="s">
        <v>105</v>
      </c>
      <c r="B88" s="17"/>
      <c r="C88" s="17"/>
      <c r="D88" s="17"/>
      <c r="E88" s="17"/>
      <c r="F88" s="17"/>
      <c r="G88" s="17"/>
      <c r="H88" s="17"/>
      <c r="I88" s="18" t="s">
        <v>89</v>
      </c>
      <c r="J88" s="18"/>
      <c r="K88" s="18"/>
      <c r="L88" s="18" t="s">
        <v>151</v>
      </c>
      <c r="M88" s="18"/>
      <c r="N88" s="18"/>
      <c r="O88" s="8" t="s">
        <v>107</v>
      </c>
      <c r="P88" s="8"/>
      <c r="Q88" s="15">
        <f>0</f>
        <v>0</v>
      </c>
      <c r="R88" s="15"/>
      <c r="S88" s="15"/>
      <c r="T88" s="21" t="s">
        <v>71</v>
      </c>
      <c r="U88" s="21"/>
      <c r="V88" s="21"/>
      <c r="W88" s="21"/>
      <c r="X88" s="21"/>
      <c r="Y88" s="48">
        <f t="shared" si="2"/>
        <v>0</v>
      </c>
      <c r="Z88" s="48"/>
    </row>
    <row r="89" spans="1:26" s="1" customFormat="1" ht="13.5" customHeight="1">
      <c r="A89" s="17" t="s">
        <v>105</v>
      </c>
      <c r="B89" s="17"/>
      <c r="C89" s="17"/>
      <c r="D89" s="17"/>
      <c r="E89" s="17"/>
      <c r="F89" s="17"/>
      <c r="G89" s="17"/>
      <c r="H89" s="17"/>
      <c r="I89" s="18" t="s">
        <v>89</v>
      </c>
      <c r="J89" s="18"/>
      <c r="K89" s="18"/>
      <c r="L89" s="18" t="s">
        <v>152</v>
      </c>
      <c r="M89" s="18"/>
      <c r="N89" s="18"/>
      <c r="O89" s="8" t="s">
        <v>107</v>
      </c>
      <c r="P89" s="8"/>
      <c r="Q89" s="15">
        <f>878222.75</f>
        <v>878222.75</v>
      </c>
      <c r="R89" s="15"/>
      <c r="S89" s="15"/>
      <c r="T89" s="15">
        <f>878222.75</f>
        <v>878222.75</v>
      </c>
      <c r="U89" s="15"/>
      <c r="V89" s="15"/>
      <c r="W89" s="15"/>
      <c r="X89" s="15"/>
      <c r="Y89" s="48">
        <f t="shared" si="2"/>
        <v>0</v>
      </c>
      <c r="Z89" s="48"/>
    </row>
    <row r="90" spans="1:26" s="1" customFormat="1" ht="13.5" customHeight="1">
      <c r="A90" s="17" t="s">
        <v>105</v>
      </c>
      <c r="B90" s="17"/>
      <c r="C90" s="17"/>
      <c r="D90" s="17"/>
      <c r="E90" s="17"/>
      <c r="F90" s="17"/>
      <c r="G90" s="17"/>
      <c r="H90" s="17"/>
      <c r="I90" s="18" t="s">
        <v>89</v>
      </c>
      <c r="J90" s="18"/>
      <c r="K90" s="18"/>
      <c r="L90" s="18" t="s">
        <v>153</v>
      </c>
      <c r="M90" s="18"/>
      <c r="N90" s="18"/>
      <c r="O90" s="8" t="s">
        <v>107</v>
      </c>
      <c r="P90" s="8"/>
      <c r="Q90" s="15">
        <f>0</f>
        <v>0</v>
      </c>
      <c r="R90" s="15"/>
      <c r="S90" s="15"/>
      <c r="T90" s="21" t="s">
        <v>71</v>
      </c>
      <c r="U90" s="21"/>
      <c r="V90" s="21"/>
      <c r="W90" s="21"/>
      <c r="X90" s="21"/>
      <c r="Y90" s="48">
        <f t="shared" si="2"/>
        <v>0</v>
      </c>
      <c r="Z90" s="48"/>
    </row>
    <row r="91" spans="1:26" s="1" customFormat="1" ht="13.5" customHeight="1">
      <c r="A91" s="17" t="s">
        <v>119</v>
      </c>
      <c r="B91" s="17"/>
      <c r="C91" s="17"/>
      <c r="D91" s="17"/>
      <c r="E91" s="17"/>
      <c r="F91" s="17"/>
      <c r="G91" s="17"/>
      <c r="H91" s="17"/>
      <c r="I91" s="18" t="s">
        <v>89</v>
      </c>
      <c r="J91" s="18"/>
      <c r="K91" s="18"/>
      <c r="L91" s="18" t="s">
        <v>154</v>
      </c>
      <c r="M91" s="18"/>
      <c r="N91" s="18"/>
      <c r="O91" s="8" t="s">
        <v>120</v>
      </c>
      <c r="P91" s="8"/>
      <c r="Q91" s="15">
        <f>2012492.93</f>
        <v>2012492.93</v>
      </c>
      <c r="R91" s="15"/>
      <c r="S91" s="15"/>
      <c r="T91" s="15">
        <f>1783225.36</f>
        <v>1783225.36</v>
      </c>
      <c r="U91" s="15"/>
      <c r="V91" s="15"/>
      <c r="W91" s="15"/>
      <c r="X91" s="15"/>
      <c r="Y91" s="48">
        <f>229267.57</f>
        <v>229267.57</v>
      </c>
      <c r="Z91" s="48"/>
    </row>
    <row r="92" spans="1:26" s="1" customFormat="1" ht="13.5" customHeight="1">
      <c r="A92" s="17" t="s">
        <v>123</v>
      </c>
      <c r="B92" s="17"/>
      <c r="C92" s="17"/>
      <c r="D92" s="17"/>
      <c r="E92" s="17"/>
      <c r="F92" s="17"/>
      <c r="G92" s="17"/>
      <c r="H92" s="17"/>
      <c r="I92" s="18" t="s">
        <v>89</v>
      </c>
      <c r="J92" s="18"/>
      <c r="K92" s="18"/>
      <c r="L92" s="18" t="s">
        <v>154</v>
      </c>
      <c r="M92" s="18"/>
      <c r="N92" s="18"/>
      <c r="O92" s="8" t="s">
        <v>124</v>
      </c>
      <c r="P92" s="8"/>
      <c r="Q92" s="15">
        <f>756847.92</f>
        <v>756847.92</v>
      </c>
      <c r="R92" s="15"/>
      <c r="S92" s="15"/>
      <c r="T92" s="15">
        <f>756847.92</f>
        <v>756847.92</v>
      </c>
      <c r="U92" s="15"/>
      <c r="V92" s="15"/>
      <c r="W92" s="15"/>
      <c r="X92" s="15"/>
      <c r="Y92" s="48">
        <f>0</f>
        <v>0</v>
      </c>
      <c r="Z92" s="48"/>
    </row>
    <row r="93" spans="1:26" s="1" customFormat="1" ht="13.5" customHeight="1">
      <c r="A93" s="17" t="s">
        <v>123</v>
      </c>
      <c r="B93" s="17"/>
      <c r="C93" s="17"/>
      <c r="D93" s="17"/>
      <c r="E93" s="17"/>
      <c r="F93" s="17"/>
      <c r="G93" s="17"/>
      <c r="H93" s="17"/>
      <c r="I93" s="18" t="s">
        <v>89</v>
      </c>
      <c r="J93" s="18"/>
      <c r="K93" s="18"/>
      <c r="L93" s="18" t="s">
        <v>155</v>
      </c>
      <c r="M93" s="18"/>
      <c r="N93" s="18"/>
      <c r="O93" s="8" t="s">
        <v>124</v>
      </c>
      <c r="P93" s="8"/>
      <c r="Q93" s="15">
        <f>2741431.88</f>
        <v>2741431.88</v>
      </c>
      <c r="R93" s="15"/>
      <c r="S93" s="15"/>
      <c r="T93" s="15">
        <f>1788917.89</f>
        <v>1788917.89</v>
      </c>
      <c r="U93" s="15"/>
      <c r="V93" s="15"/>
      <c r="W93" s="15"/>
      <c r="X93" s="15"/>
      <c r="Y93" s="48">
        <f>952513.99</f>
        <v>952513.99</v>
      </c>
      <c r="Z93" s="48"/>
    </row>
    <row r="94" spans="1:26" s="1" customFormat="1" ht="13.5" customHeight="1">
      <c r="A94" s="17" t="s">
        <v>123</v>
      </c>
      <c r="B94" s="17"/>
      <c r="C94" s="17"/>
      <c r="D94" s="17"/>
      <c r="E94" s="17"/>
      <c r="F94" s="17"/>
      <c r="G94" s="17"/>
      <c r="H94" s="17"/>
      <c r="I94" s="18" t="s">
        <v>89</v>
      </c>
      <c r="J94" s="18"/>
      <c r="K94" s="18"/>
      <c r="L94" s="18" t="s">
        <v>156</v>
      </c>
      <c r="M94" s="18"/>
      <c r="N94" s="18"/>
      <c r="O94" s="8" t="s">
        <v>124</v>
      </c>
      <c r="P94" s="8"/>
      <c r="Q94" s="15">
        <f>321974</f>
        <v>321974</v>
      </c>
      <c r="R94" s="15"/>
      <c r="S94" s="15"/>
      <c r="T94" s="15">
        <f>321974</f>
        <v>321974</v>
      </c>
      <c r="U94" s="15"/>
      <c r="V94" s="15"/>
      <c r="W94" s="15"/>
      <c r="X94" s="15"/>
      <c r="Y94" s="48">
        <f>0</f>
        <v>0</v>
      </c>
      <c r="Z94" s="48"/>
    </row>
    <row r="95" spans="1:26" s="1" customFormat="1" ht="13.5" customHeight="1">
      <c r="A95" s="17" t="s">
        <v>105</v>
      </c>
      <c r="B95" s="17"/>
      <c r="C95" s="17"/>
      <c r="D95" s="17"/>
      <c r="E95" s="17"/>
      <c r="F95" s="17"/>
      <c r="G95" s="17"/>
      <c r="H95" s="17"/>
      <c r="I95" s="18" t="s">
        <v>89</v>
      </c>
      <c r="J95" s="18"/>
      <c r="K95" s="18"/>
      <c r="L95" s="18" t="s">
        <v>157</v>
      </c>
      <c r="M95" s="18"/>
      <c r="N95" s="18"/>
      <c r="O95" s="8" t="s">
        <v>107</v>
      </c>
      <c r="P95" s="8"/>
      <c r="Q95" s="15">
        <f>383304</f>
        <v>383304</v>
      </c>
      <c r="R95" s="15"/>
      <c r="S95" s="15"/>
      <c r="T95" s="15">
        <f>383304</f>
        <v>383304</v>
      </c>
      <c r="U95" s="15"/>
      <c r="V95" s="15"/>
      <c r="W95" s="15"/>
      <c r="X95" s="15"/>
      <c r="Y95" s="48">
        <f>0</f>
        <v>0</v>
      </c>
      <c r="Z95" s="48"/>
    </row>
    <row r="96" spans="1:26" s="1" customFormat="1" ht="24" customHeight="1">
      <c r="A96" s="17" t="s">
        <v>143</v>
      </c>
      <c r="B96" s="17"/>
      <c r="C96" s="17"/>
      <c r="D96" s="17"/>
      <c r="E96" s="17"/>
      <c r="F96" s="17"/>
      <c r="G96" s="17"/>
      <c r="H96" s="17"/>
      <c r="I96" s="18" t="s">
        <v>89</v>
      </c>
      <c r="J96" s="18"/>
      <c r="K96" s="18"/>
      <c r="L96" s="18" t="s">
        <v>158</v>
      </c>
      <c r="M96" s="18"/>
      <c r="N96" s="18"/>
      <c r="O96" s="8" t="s">
        <v>145</v>
      </c>
      <c r="P96" s="8"/>
      <c r="Q96" s="15">
        <f>1729560</f>
        <v>1729560</v>
      </c>
      <c r="R96" s="15"/>
      <c r="S96" s="15"/>
      <c r="T96" s="15">
        <f>1729560</f>
        <v>1729560</v>
      </c>
      <c r="U96" s="15"/>
      <c r="V96" s="15"/>
      <c r="W96" s="15"/>
      <c r="X96" s="15"/>
      <c r="Y96" s="48">
        <f>0</f>
        <v>0</v>
      </c>
      <c r="Z96" s="48"/>
    </row>
    <row r="97" spans="1:26" s="1" customFormat="1" ht="24" customHeight="1">
      <c r="A97" s="17" t="s">
        <v>143</v>
      </c>
      <c r="B97" s="17"/>
      <c r="C97" s="17"/>
      <c r="D97" s="17"/>
      <c r="E97" s="17"/>
      <c r="F97" s="17"/>
      <c r="G97" s="17"/>
      <c r="H97" s="17"/>
      <c r="I97" s="18" t="s">
        <v>89</v>
      </c>
      <c r="J97" s="18"/>
      <c r="K97" s="18"/>
      <c r="L97" s="18" t="s">
        <v>159</v>
      </c>
      <c r="M97" s="18"/>
      <c r="N97" s="18"/>
      <c r="O97" s="8" t="s">
        <v>145</v>
      </c>
      <c r="P97" s="8"/>
      <c r="Q97" s="15">
        <f>18579900</f>
        <v>18579900</v>
      </c>
      <c r="R97" s="15"/>
      <c r="S97" s="15"/>
      <c r="T97" s="15">
        <f>17539740.6</f>
        <v>17539740.6</v>
      </c>
      <c r="U97" s="15"/>
      <c r="V97" s="15"/>
      <c r="W97" s="15"/>
      <c r="X97" s="15"/>
      <c r="Y97" s="48">
        <f>1040159.4</f>
        <v>1040159.4</v>
      </c>
      <c r="Z97" s="48"/>
    </row>
    <row r="98" spans="1:26" s="1" customFormat="1" ht="24" customHeight="1">
      <c r="A98" s="17" t="s">
        <v>143</v>
      </c>
      <c r="B98" s="17"/>
      <c r="C98" s="17"/>
      <c r="D98" s="17"/>
      <c r="E98" s="17"/>
      <c r="F98" s="17"/>
      <c r="G98" s="17"/>
      <c r="H98" s="17"/>
      <c r="I98" s="18" t="s">
        <v>89</v>
      </c>
      <c r="J98" s="18"/>
      <c r="K98" s="18"/>
      <c r="L98" s="18" t="s">
        <v>160</v>
      </c>
      <c r="M98" s="18"/>
      <c r="N98" s="18"/>
      <c r="O98" s="8" t="s">
        <v>145</v>
      </c>
      <c r="P98" s="8"/>
      <c r="Q98" s="15">
        <f>0</f>
        <v>0</v>
      </c>
      <c r="R98" s="15"/>
      <c r="S98" s="15"/>
      <c r="T98" s="15">
        <f>0</f>
        <v>0</v>
      </c>
      <c r="U98" s="15"/>
      <c r="V98" s="15"/>
      <c r="W98" s="15"/>
      <c r="X98" s="15"/>
      <c r="Y98" s="48">
        <f>0</f>
        <v>0</v>
      </c>
      <c r="Z98" s="48"/>
    </row>
    <row r="99" spans="1:26" s="1" customFormat="1" ht="24" customHeight="1">
      <c r="A99" s="17" t="s">
        <v>143</v>
      </c>
      <c r="B99" s="17"/>
      <c r="C99" s="17"/>
      <c r="D99" s="17"/>
      <c r="E99" s="17"/>
      <c r="F99" s="17"/>
      <c r="G99" s="17"/>
      <c r="H99" s="17"/>
      <c r="I99" s="18" t="s">
        <v>89</v>
      </c>
      <c r="J99" s="18"/>
      <c r="K99" s="18"/>
      <c r="L99" s="18" t="s">
        <v>161</v>
      </c>
      <c r="M99" s="18"/>
      <c r="N99" s="18"/>
      <c r="O99" s="8" t="s">
        <v>145</v>
      </c>
      <c r="P99" s="8"/>
      <c r="Q99" s="15">
        <f>0</f>
        <v>0</v>
      </c>
      <c r="R99" s="15"/>
      <c r="S99" s="15"/>
      <c r="T99" s="15">
        <f>0</f>
        <v>0</v>
      </c>
      <c r="U99" s="15"/>
      <c r="V99" s="15"/>
      <c r="W99" s="15"/>
      <c r="X99" s="15"/>
      <c r="Y99" s="48">
        <f>0</f>
        <v>0</v>
      </c>
      <c r="Z99" s="48"/>
    </row>
    <row r="100" spans="1:26" s="1" customFormat="1" ht="13.5" customHeight="1">
      <c r="A100" s="17" t="s">
        <v>108</v>
      </c>
      <c r="B100" s="17"/>
      <c r="C100" s="17"/>
      <c r="D100" s="17"/>
      <c r="E100" s="17"/>
      <c r="F100" s="17"/>
      <c r="G100" s="17"/>
      <c r="H100" s="17"/>
      <c r="I100" s="18" t="s">
        <v>89</v>
      </c>
      <c r="J100" s="18"/>
      <c r="K100" s="18"/>
      <c r="L100" s="18" t="s">
        <v>162</v>
      </c>
      <c r="M100" s="18"/>
      <c r="N100" s="18"/>
      <c r="O100" s="8" t="s">
        <v>110</v>
      </c>
      <c r="P100" s="8"/>
      <c r="Q100" s="15">
        <f>22871.25</f>
        <v>22871.25</v>
      </c>
      <c r="R100" s="15"/>
      <c r="S100" s="15"/>
      <c r="T100" s="15">
        <f>22871.25</f>
        <v>22871.25</v>
      </c>
      <c r="U100" s="15"/>
      <c r="V100" s="15"/>
      <c r="W100" s="15"/>
      <c r="X100" s="15"/>
      <c r="Y100" s="48">
        <f>0</f>
        <v>0</v>
      </c>
      <c r="Z100" s="48"/>
    </row>
    <row r="101" spans="1:26" s="1" customFormat="1" ht="13.5" customHeight="1">
      <c r="A101" s="17" t="s">
        <v>102</v>
      </c>
      <c r="B101" s="17"/>
      <c r="C101" s="17"/>
      <c r="D101" s="17"/>
      <c r="E101" s="17"/>
      <c r="F101" s="17"/>
      <c r="G101" s="17"/>
      <c r="H101" s="17"/>
      <c r="I101" s="18" t="s">
        <v>89</v>
      </c>
      <c r="J101" s="18"/>
      <c r="K101" s="18"/>
      <c r="L101" s="18" t="s">
        <v>163</v>
      </c>
      <c r="M101" s="18"/>
      <c r="N101" s="18"/>
      <c r="O101" s="8" t="s">
        <v>103</v>
      </c>
      <c r="P101" s="8"/>
      <c r="Q101" s="15">
        <f>200000</f>
        <v>200000</v>
      </c>
      <c r="R101" s="15"/>
      <c r="S101" s="15"/>
      <c r="T101" s="15">
        <f>179028.06</f>
        <v>179028.06</v>
      </c>
      <c r="U101" s="15"/>
      <c r="V101" s="15"/>
      <c r="W101" s="15"/>
      <c r="X101" s="15"/>
      <c r="Y101" s="48">
        <f>20971.94</f>
        <v>20971.94</v>
      </c>
      <c r="Z101" s="48"/>
    </row>
    <row r="102" spans="1:26" s="1" customFormat="1" ht="15" customHeight="1">
      <c r="A102" s="49" t="s">
        <v>164</v>
      </c>
      <c r="B102" s="49"/>
      <c r="C102" s="49"/>
      <c r="D102" s="49"/>
      <c r="E102" s="49"/>
      <c r="F102" s="49"/>
      <c r="G102" s="49"/>
      <c r="H102" s="49"/>
      <c r="I102" s="50" t="s">
        <v>165</v>
      </c>
      <c r="J102" s="50"/>
      <c r="K102" s="50"/>
      <c r="L102" s="50" t="s">
        <v>36</v>
      </c>
      <c r="M102" s="50"/>
      <c r="N102" s="50"/>
      <c r="O102" s="51" t="s">
        <v>36</v>
      </c>
      <c r="P102" s="51"/>
      <c r="Q102" s="52">
        <f>-1006078.74</f>
        <v>-1006078.74</v>
      </c>
      <c r="R102" s="52"/>
      <c r="S102" s="52"/>
      <c r="T102" s="52">
        <f>1897277.14</f>
        <v>1897277.14</v>
      </c>
      <c r="U102" s="52"/>
      <c r="V102" s="52"/>
      <c r="W102" s="52"/>
      <c r="X102" s="52"/>
      <c r="Y102" s="53" t="s">
        <v>36</v>
      </c>
      <c r="Z102" s="53"/>
    </row>
    <row r="103" spans="1:26" s="1" customFormat="1" ht="13.5" customHeight="1">
      <c r="A103" s="10" t="s">
        <v>10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" customFormat="1" ht="13.5" customHeight="1">
      <c r="A104" s="44" t="s">
        <v>166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s="1" customFormat="1" ht="45.75" customHeight="1">
      <c r="A105" s="45" t="s">
        <v>22</v>
      </c>
      <c r="B105" s="45"/>
      <c r="C105" s="45"/>
      <c r="D105" s="45"/>
      <c r="E105" s="45"/>
      <c r="F105" s="45"/>
      <c r="G105" s="45"/>
      <c r="H105" s="45"/>
      <c r="I105" s="45"/>
      <c r="J105" s="45" t="s">
        <v>23</v>
      </c>
      <c r="K105" s="45"/>
      <c r="L105" s="45"/>
      <c r="M105" s="45" t="s">
        <v>167</v>
      </c>
      <c r="N105" s="45"/>
      <c r="O105" s="45"/>
      <c r="P105" s="46" t="s">
        <v>25</v>
      </c>
      <c r="Q105" s="46"/>
      <c r="R105" s="46"/>
      <c r="S105" s="46" t="s">
        <v>26</v>
      </c>
      <c r="T105" s="46"/>
      <c r="U105" s="46"/>
      <c r="V105" s="46"/>
      <c r="W105" s="46"/>
      <c r="X105" s="47" t="s">
        <v>27</v>
      </c>
      <c r="Y105" s="47"/>
      <c r="Z105" s="47"/>
    </row>
    <row r="106" spans="1:26" s="1" customFormat="1" ht="12.75" customHeight="1">
      <c r="A106" s="43" t="s">
        <v>28</v>
      </c>
      <c r="B106" s="43"/>
      <c r="C106" s="43"/>
      <c r="D106" s="43"/>
      <c r="E106" s="43"/>
      <c r="F106" s="43"/>
      <c r="G106" s="43"/>
      <c r="H106" s="43"/>
      <c r="I106" s="43"/>
      <c r="J106" s="43" t="s">
        <v>29</v>
      </c>
      <c r="K106" s="43"/>
      <c r="L106" s="43"/>
      <c r="M106" s="43" t="s">
        <v>30</v>
      </c>
      <c r="N106" s="43"/>
      <c r="O106" s="43"/>
      <c r="P106" s="36" t="s">
        <v>31</v>
      </c>
      <c r="Q106" s="36"/>
      <c r="R106" s="36"/>
      <c r="S106" s="36" t="s">
        <v>32</v>
      </c>
      <c r="T106" s="36"/>
      <c r="U106" s="36"/>
      <c r="V106" s="36"/>
      <c r="W106" s="36"/>
      <c r="X106" s="37" t="s">
        <v>33</v>
      </c>
      <c r="Y106" s="37"/>
      <c r="Z106" s="37"/>
    </row>
    <row r="107" spans="1:26" s="1" customFormat="1" ht="13.5" customHeight="1">
      <c r="A107" s="38" t="s">
        <v>168</v>
      </c>
      <c r="B107" s="38"/>
      <c r="C107" s="38"/>
      <c r="D107" s="38"/>
      <c r="E107" s="38"/>
      <c r="F107" s="38"/>
      <c r="G107" s="38"/>
      <c r="H107" s="38"/>
      <c r="I107" s="38"/>
      <c r="J107" s="39" t="s">
        <v>169</v>
      </c>
      <c r="K107" s="39"/>
      <c r="L107" s="39"/>
      <c r="M107" s="39" t="s">
        <v>36</v>
      </c>
      <c r="N107" s="39"/>
      <c r="O107" s="39"/>
      <c r="P107" s="40">
        <f>1006078.74</f>
        <v>1006078.74</v>
      </c>
      <c r="Q107" s="40"/>
      <c r="R107" s="40"/>
      <c r="S107" s="41">
        <f>-1897277.14</f>
        <v>-1897277.14</v>
      </c>
      <c r="T107" s="41"/>
      <c r="U107" s="41"/>
      <c r="V107" s="41"/>
      <c r="W107" s="41"/>
      <c r="X107" s="42">
        <f>2903355.88</f>
        <v>2903355.88</v>
      </c>
      <c r="Y107" s="42"/>
      <c r="Z107" s="42"/>
    </row>
    <row r="108" spans="1:26" s="1" customFormat="1" ht="13.5" customHeight="1">
      <c r="A108" s="35" t="s">
        <v>170</v>
      </c>
      <c r="B108" s="35"/>
      <c r="C108" s="35"/>
      <c r="D108" s="35"/>
      <c r="E108" s="35"/>
      <c r="F108" s="35"/>
      <c r="G108" s="35"/>
      <c r="H108" s="35"/>
      <c r="I108" s="35"/>
      <c r="J108" s="25" t="s">
        <v>10</v>
      </c>
      <c r="K108" s="25"/>
      <c r="L108" s="25"/>
      <c r="M108" s="25" t="s">
        <v>10</v>
      </c>
      <c r="N108" s="25"/>
      <c r="O108" s="25"/>
      <c r="P108" s="26" t="s">
        <v>10</v>
      </c>
      <c r="Q108" s="26"/>
      <c r="R108" s="26"/>
      <c r="S108" s="28" t="s">
        <v>10</v>
      </c>
      <c r="T108" s="28"/>
      <c r="U108" s="28"/>
      <c r="V108" s="28"/>
      <c r="W108" s="28"/>
      <c r="X108" s="27" t="s">
        <v>10</v>
      </c>
      <c r="Y108" s="27"/>
      <c r="Z108" s="27"/>
    </row>
    <row r="109" spans="1:26" s="1" customFormat="1" ht="13.5" customHeight="1">
      <c r="A109" s="29" t="s">
        <v>171</v>
      </c>
      <c r="B109" s="29"/>
      <c r="C109" s="29"/>
      <c r="D109" s="29"/>
      <c r="E109" s="29"/>
      <c r="F109" s="29"/>
      <c r="G109" s="29"/>
      <c r="H109" s="29"/>
      <c r="I109" s="29"/>
      <c r="J109" s="30" t="s">
        <v>172</v>
      </c>
      <c r="K109" s="30"/>
      <c r="L109" s="30"/>
      <c r="M109" s="31" t="s">
        <v>36</v>
      </c>
      <c r="N109" s="31"/>
      <c r="O109" s="31"/>
      <c r="P109" s="32" t="s">
        <v>71</v>
      </c>
      <c r="Q109" s="32"/>
      <c r="R109" s="32"/>
      <c r="S109" s="33" t="s">
        <v>71</v>
      </c>
      <c r="T109" s="33"/>
      <c r="U109" s="33"/>
      <c r="V109" s="33"/>
      <c r="W109" s="33"/>
      <c r="X109" s="34" t="s">
        <v>71</v>
      </c>
      <c r="Y109" s="34"/>
      <c r="Z109" s="34"/>
    </row>
    <row r="110" spans="1:26" s="1" customFormat="1" ht="13.5" customHeight="1">
      <c r="A110" s="17" t="s">
        <v>10</v>
      </c>
      <c r="B110" s="17"/>
      <c r="C110" s="17"/>
      <c r="D110" s="17"/>
      <c r="E110" s="17"/>
      <c r="F110" s="17"/>
      <c r="G110" s="17"/>
      <c r="H110" s="17"/>
      <c r="I110" s="17"/>
      <c r="J110" s="18" t="s">
        <v>172</v>
      </c>
      <c r="K110" s="18"/>
      <c r="L110" s="18"/>
      <c r="M110" s="18" t="s">
        <v>10</v>
      </c>
      <c r="N110" s="18"/>
      <c r="O110" s="18"/>
      <c r="P110" s="24" t="s">
        <v>71</v>
      </c>
      <c r="Q110" s="24"/>
      <c r="R110" s="24"/>
      <c r="S110" s="21" t="s">
        <v>71</v>
      </c>
      <c r="T110" s="21"/>
      <c r="U110" s="21"/>
      <c r="V110" s="21"/>
      <c r="W110" s="21"/>
      <c r="X110" s="22" t="s">
        <v>71</v>
      </c>
      <c r="Y110" s="22"/>
      <c r="Z110" s="22"/>
    </row>
    <row r="111" spans="1:26" s="1" customFormat="1" ht="0.75" customHeight="1">
      <c r="A111" s="8" t="s">
        <v>10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s="1" customFormat="1" ht="13.5" customHeight="1">
      <c r="A112" s="17" t="s">
        <v>173</v>
      </c>
      <c r="B112" s="17"/>
      <c r="C112" s="17"/>
      <c r="D112" s="17"/>
      <c r="E112" s="17"/>
      <c r="F112" s="17"/>
      <c r="G112" s="17"/>
      <c r="H112" s="17"/>
      <c r="I112" s="17"/>
      <c r="J112" s="25" t="s">
        <v>174</v>
      </c>
      <c r="K112" s="25"/>
      <c r="L112" s="25"/>
      <c r="M112" s="25" t="s">
        <v>36</v>
      </c>
      <c r="N112" s="25"/>
      <c r="O112" s="25"/>
      <c r="P112" s="26" t="s">
        <v>71</v>
      </c>
      <c r="Q112" s="26"/>
      <c r="R112" s="26"/>
      <c r="S112" s="21" t="s">
        <v>71</v>
      </c>
      <c r="T112" s="21"/>
      <c r="U112" s="21"/>
      <c r="V112" s="21"/>
      <c r="W112" s="21"/>
      <c r="X112" s="27" t="s">
        <v>71</v>
      </c>
      <c r="Y112" s="27"/>
      <c r="Z112" s="27"/>
    </row>
    <row r="113" spans="1:26" s="1" customFormat="1" ht="13.5" customHeight="1">
      <c r="A113" s="17" t="s">
        <v>10</v>
      </c>
      <c r="B113" s="17"/>
      <c r="C113" s="17"/>
      <c r="D113" s="17"/>
      <c r="E113" s="17"/>
      <c r="F113" s="17"/>
      <c r="G113" s="17"/>
      <c r="H113" s="17"/>
      <c r="I113" s="17"/>
      <c r="J113" s="18" t="s">
        <v>174</v>
      </c>
      <c r="K113" s="18"/>
      <c r="L113" s="18"/>
      <c r="M113" s="18" t="s">
        <v>10</v>
      </c>
      <c r="N113" s="18"/>
      <c r="O113" s="18"/>
      <c r="P113" s="24" t="s">
        <v>71</v>
      </c>
      <c r="Q113" s="24"/>
      <c r="R113" s="24"/>
      <c r="S113" s="21" t="s">
        <v>71</v>
      </c>
      <c r="T113" s="21"/>
      <c r="U113" s="21"/>
      <c r="V113" s="21"/>
      <c r="W113" s="21"/>
      <c r="X113" s="22" t="s">
        <v>71</v>
      </c>
      <c r="Y113" s="22"/>
      <c r="Z113" s="22"/>
    </row>
    <row r="114" spans="1:26" s="1" customFormat="1" ht="13.5" customHeight="1">
      <c r="A114" s="17" t="s">
        <v>175</v>
      </c>
      <c r="B114" s="17"/>
      <c r="C114" s="17"/>
      <c r="D114" s="17"/>
      <c r="E114" s="17"/>
      <c r="F114" s="17"/>
      <c r="G114" s="17"/>
      <c r="H114" s="17"/>
      <c r="I114" s="17"/>
      <c r="J114" s="18" t="s">
        <v>176</v>
      </c>
      <c r="K114" s="18"/>
      <c r="L114" s="18"/>
      <c r="M114" s="18" t="s">
        <v>177</v>
      </c>
      <c r="N114" s="18"/>
      <c r="O114" s="18"/>
      <c r="P114" s="20">
        <f>1006078.74</f>
        <v>1006078.74</v>
      </c>
      <c r="Q114" s="20"/>
      <c r="R114" s="20"/>
      <c r="S114" s="15">
        <f>-1897277.14</f>
        <v>-1897277.14</v>
      </c>
      <c r="T114" s="15"/>
      <c r="U114" s="15"/>
      <c r="V114" s="15"/>
      <c r="W114" s="15"/>
      <c r="X114" s="23">
        <f>2903355.88</f>
        <v>2903355.88</v>
      </c>
      <c r="Y114" s="23"/>
      <c r="Z114" s="23"/>
    </row>
    <row r="115" spans="1:26" s="1" customFormat="1" ht="13.5" customHeight="1">
      <c r="A115" s="17" t="s">
        <v>178</v>
      </c>
      <c r="B115" s="17"/>
      <c r="C115" s="17"/>
      <c r="D115" s="17"/>
      <c r="E115" s="17"/>
      <c r="F115" s="17"/>
      <c r="G115" s="17"/>
      <c r="H115" s="17"/>
      <c r="I115" s="17"/>
      <c r="J115" s="18" t="s">
        <v>179</v>
      </c>
      <c r="K115" s="18"/>
      <c r="L115" s="18"/>
      <c r="M115" s="19" t="s">
        <v>189</v>
      </c>
      <c r="N115" s="18"/>
      <c r="O115" s="18"/>
      <c r="P115" s="20">
        <f>-65724127.07</f>
        <v>-65724127.07</v>
      </c>
      <c r="Q115" s="20"/>
      <c r="R115" s="20"/>
      <c r="S115" s="15">
        <f>-65724096.69</f>
        <v>-65724096.69</v>
      </c>
      <c r="T115" s="15"/>
      <c r="U115" s="15"/>
      <c r="V115" s="15"/>
      <c r="W115" s="15"/>
      <c r="X115" s="16" t="s">
        <v>36</v>
      </c>
      <c r="Y115" s="16"/>
      <c r="Z115" s="16"/>
    </row>
    <row r="116" spans="1:26" s="1" customFormat="1" ht="13.5" customHeight="1">
      <c r="A116" s="17" t="s">
        <v>180</v>
      </c>
      <c r="B116" s="17"/>
      <c r="C116" s="17"/>
      <c r="D116" s="17"/>
      <c r="E116" s="17"/>
      <c r="F116" s="17"/>
      <c r="G116" s="17"/>
      <c r="H116" s="17"/>
      <c r="I116" s="17"/>
      <c r="J116" s="18" t="s">
        <v>181</v>
      </c>
      <c r="K116" s="18"/>
      <c r="L116" s="18"/>
      <c r="M116" s="19" t="s">
        <v>190</v>
      </c>
      <c r="N116" s="18"/>
      <c r="O116" s="18"/>
      <c r="P116" s="20">
        <f>66730205.81</f>
        <v>66730205.81</v>
      </c>
      <c r="Q116" s="20"/>
      <c r="R116" s="20"/>
      <c r="S116" s="15">
        <f>63826819.55</f>
        <v>63826819.55</v>
      </c>
      <c r="T116" s="15"/>
      <c r="U116" s="15"/>
      <c r="V116" s="15"/>
      <c r="W116" s="15"/>
      <c r="X116" s="16" t="s">
        <v>36</v>
      </c>
      <c r="Y116" s="16"/>
      <c r="Z116" s="16"/>
    </row>
    <row r="117" spans="1:26" s="1" customFormat="1" ht="13.5" customHeight="1">
      <c r="A117" s="14" t="s">
        <v>10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s="1" customFormat="1" ht="13.5" customHeight="1">
      <c r="A118" s="10" t="s">
        <v>182</v>
      </c>
      <c r="B118" s="10"/>
      <c r="C118" s="10"/>
      <c r="D118" s="10"/>
      <c r="E118" s="10"/>
      <c r="F118" s="13" t="s">
        <v>10</v>
      </c>
      <c r="G118" s="13"/>
      <c r="H118" s="13"/>
      <c r="I118" s="13"/>
      <c r="J118" s="13"/>
      <c r="K118" s="13"/>
      <c r="L118" s="13"/>
      <c r="M118" s="13" t="s">
        <v>183</v>
      </c>
      <c r="N118" s="13"/>
      <c r="O118" s="13"/>
      <c r="P118" s="13"/>
      <c r="Q118" s="13"/>
      <c r="R118" s="10" t="s">
        <v>10</v>
      </c>
      <c r="S118" s="10"/>
      <c r="T118" s="10"/>
      <c r="U118" s="10"/>
      <c r="V118" s="10"/>
      <c r="W118" s="10"/>
      <c r="X118" s="10"/>
      <c r="Y118" s="10"/>
      <c r="Z118" s="10"/>
    </row>
    <row r="119" spans="1:26" s="1" customFormat="1" ht="13.5" customHeight="1">
      <c r="A119" s="10" t="s">
        <v>10</v>
      </c>
      <c r="B119" s="10"/>
      <c r="C119" s="10"/>
      <c r="D119" s="10"/>
      <c r="E119" s="10"/>
      <c r="F119" s="5" t="s">
        <v>10</v>
      </c>
      <c r="G119" s="12" t="s">
        <v>184</v>
      </c>
      <c r="H119" s="12"/>
      <c r="I119" s="12"/>
      <c r="J119" s="12"/>
      <c r="K119" s="10" t="s">
        <v>10</v>
      </c>
      <c r="L119" s="10"/>
      <c r="M119" s="5" t="s">
        <v>10</v>
      </c>
      <c r="N119" s="12" t="s">
        <v>185</v>
      </c>
      <c r="O119" s="12"/>
      <c r="P119" s="12"/>
      <c r="Q119" s="10" t="s">
        <v>10</v>
      </c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s="1" customFormat="1" ht="7.5" customHeight="1">
      <c r="A120" s="10" t="s">
        <v>10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s="1" customFormat="1" ht="13.5" customHeight="1">
      <c r="A121" s="10" t="s">
        <v>186</v>
      </c>
      <c r="B121" s="10"/>
      <c r="C121" s="10"/>
      <c r="D121" s="10"/>
      <c r="E121" s="10"/>
      <c r="F121" s="13" t="s">
        <v>10</v>
      </c>
      <c r="G121" s="13"/>
      <c r="H121" s="13"/>
      <c r="I121" s="13"/>
      <c r="J121" s="13"/>
      <c r="K121" s="13"/>
      <c r="L121" s="13"/>
      <c r="M121" s="13" t="s">
        <v>187</v>
      </c>
      <c r="N121" s="13"/>
      <c r="O121" s="13"/>
      <c r="P121" s="13"/>
      <c r="Q121" s="13"/>
      <c r="R121" s="10" t="s">
        <v>10</v>
      </c>
      <c r="S121" s="10"/>
      <c r="T121" s="10"/>
      <c r="U121" s="10"/>
      <c r="V121" s="10"/>
      <c r="W121" s="10"/>
      <c r="X121" s="10"/>
      <c r="Y121" s="10"/>
      <c r="Z121" s="10"/>
    </row>
    <row r="122" spans="1:26" s="1" customFormat="1" ht="13.5" customHeight="1">
      <c r="A122" s="10" t="s">
        <v>10</v>
      </c>
      <c r="B122" s="10"/>
      <c r="C122" s="10"/>
      <c r="D122" s="10"/>
      <c r="E122" s="10"/>
      <c r="F122" s="5" t="s">
        <v>10</v>
      </c>
      <c r="G122" s="12" t="s">
        <v>184</v>
      </c>
      <c r="H122" s="12"/>
      <c r="I122" s="12"/>
      <c r="J122" s="12"/>
      <c r="K122" s="10" t="s">
        <v>10</v>
      </c>
      <c r="L122" s="10"/>
      <c r="M122" s="5" t="s">
        <v>10</v>
      </c>
      <c r="N122" s="12" t="s">
        <v>185</v>
      </c>
      <c r="O122" s="12"/>
      <c r="P122" s="12"/>
      <c r="Q122" s="10" t="s">
        <v>10</v>
      </c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" customFormat="1" ht="15.75" customHeight="1">
      <c r="A123" s="10" t="s">
        <v>10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" customFormat="1" ht="13.5" customHeight="1">
      <c r="A124" s="61" t="s">
        <v>191</v>
      </c>
      <c r="B124" s="11"/>
      <c r="C124" s="11"/>
      <c r="D124" s="11"/>
      <c r="E124" s="11"/>
      <c r="F124" s="11"/>
      <c r="G124" s="11"/>
      <c r="H124" s="10" t="s">
        <v>10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s="1" customFormat="1" ht="13.5" customHeight="1">
      <c r="A125" s="9" t="s">
        <v>188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</sheetData>
  <mergeCells count="722">
    <mergeCell ref="A1:Y1"/>
    <mergeCell ref="A2:Y2"/>
    <mergeCell ref="A3:V3"/>
    <mergeCell ref="W3:Y3"/>
    <mergeCell ref="A4:C5"/>
    <mergeCell ref="D4:U5"/>
    <mergeCell ref="V4:Y4"/>
    <mergeCell ref="V5:Y5"/>
    <mergeCell ref="U8:Y8"/>
    <mergeCell ref="A9:Z9"/>
    <mergeCell ref="A6:D6"/>
    <mergeCell ref="E6:U6"/>
    <mergeCell ref="V6:Y6"/>
    <mergeCell ref="B7:Y7"/>
    <mergeCell ref="M10:O10"/>
    <mergeCell ref="P10:R10"/>
    <mergeCell ref="A8:B8"/>
    <mergeCell ref="C8:T8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A12:I12"/>
    <mergeCell ref="J12:L12"/>
    <mergeCell ref="M12:O12"/>
    <mergeCell ref="P12:R12"/>
    <mergeCell ref="A13:I13"/>
    <mergeCell ref="J13:L13"/>
    <mergeCell ref="M13:O13"/>
    <mergeCell ref="P13:R13"/>
    <mergeCell ref="M14:O14"/>
    <mergeCell ref="P14:R14"/>
    <mergeCell ref="S12:W12"/>
    <mergeCell ref="X12:Z12"/>
    <mergeCell ref="S13:W13"/>
    <mergeCell ref="X13:Z13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A16:I16"/>
    <mergeCell ref="J16:L16"/>
    <mergeCell ref="M16:O16"/>
    <mergeCell ref="P16:R16"/>
    <mergeCell ref="A17:I17"/>
    <mergeCell ref="J17:L17"/>
    <mergeCell ref="M17:O17"/>
    <mergeCell ref="P17:R17"/>
    <mergeCell ref="M18:O18"/>
    <mergeCell ref="P18:R18"/>
    <mergeCell ref="S16:W16"/>
    <mergeCell ref="X16:Z16"/>
    <mergeCell ref="S17:W17"/>
    <mergeCell ref="X17:Z17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A20:I20"/>
    <mergeCell ref="J20:L20"/>
    <mergeCell ref="M20:O20"/>
    <mergeCell ref="P20:R20"/>
    <mergeCell ref="A21:I21"/>
    <mergeCell ref="J21:L21"/>
    <mergeCell ref="M21:O21"/>
    <mergeCell ref="P21:R21"/>
    <mergeCell ref="M22:O22"/>
    <mergeCell ref="P22:R22"/>
    <mergeCell ref="S20:W20"/>
    <mergeCell ref="X20:Z20"/>
    <mergeCell ref="S21:W21"/>
    <mergeCell ref="X21:Z21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A24:I24"/>
    <mergeCell ref="J24:L24"/>
    <mergeCell ref="M24:O24"/>
    <mergeCell ref="P24:R24"/>
    <mergeCell ref="A25:I25"/>
    <mergeCell ref="J25:L25"/>
    <mergeCell ref="M25:O25"/>
    <mergeCell ref="P25:R25"/>
    <mergeCell ref="M26:O26"/>
    <mergeCell ref="P26:R26"/>
    <mergeCell ref="S24:W24"/>
    <mergeCell ref="X24:Z24"/>
    <mergeCell ref="S25:W25"/>
    <mergeCell ref="X25:Z25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A28:I28"/>
    <mergeCell ref="J28:L28"/>
    <mergeCell ref="M28:O28"/>
    <mergeCell ref="P28:R28"/>
    <mergeCell ref="A29:I29"/>
    <mergeCell ref="J29:L29"/>
    <mergeCell ref="M29:O29"/>
    <mergeCell ref="P29:R29"/>
    <mergeCell ref="M30:O30"/>
    <mergeCell ref="P30:R30"/>
    <mergeCell ref="S28:W28"/>
    <mergeCell ref="X28:Z28"/>
    <mergeCell ref="S29:W29"/>
    <mergeCell ref="X29:Z29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A32:I32"/>
    <mergeCell ref="J32:L32"/>
    <mergeCell ref="M32:O32"/>
    <mergeCell ref="P32:R32"/>
    <mergeCell ref="A33:I33"/>
    <mergeCell ref="J33:L33"/>
    <mergeCell ref="M33:O33"/>
    <mergeCell ref="P33:R33"/>
    <mergeCell ref="M34:O34"/>
    <mergeCell ref="P34:R34"/>
    <mergeCell ref="S32:W32"/>
    <mergeCell ref="X32:Z32"/>
    <mergeCell ref="S33:W33"/>
    <mergeCell ref="X33:Z33"/>
    <mergeCell ref="S34:W34"/>
    <mergeCell ref="X34:Z34"/>
    <mergeCell ref="A35:I35"/>
    <mergeCell ref="J35:L35"/>
    <mergeCell ref="M35:O35"/>
    <mergeCell ref="P35:R35"/>
    <mergeCell ref="S35:W35"/>
    <mergeCell ref="X35:Z35"/>
    <mergeCell ref="A34:I34"/>
    <mergeCell ref="J34:L34"/>
    <mergeCell ref="A36:Z36"/>
    <mergeCell ref="A37:Z37"/>
    <mergeCell ref="A38:H38"/>
    <mergeCell ref="I38:K38"/>
    <mergeCell ref="L38:N38"/>
    <mergeCell ref="O38:P38"/>
    <mergeCell ref="Q38:S38"/>
    <mergeCell ref="T38:X38"/>
    <mergeCell ref="Y38:Z38"/>
    <mergeCell ref="A39:H39"/>
    <mergeCell ref="I39:K39"/>
    <mergeCell ref="L39:N39"/>
    <mergeCell ref="O39:P39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41:H41"/>
    <mergeCell ref="I41:K41"/>
    <mergeCell ref="L41:N41"/>
    <mergeCell ref="O41:P41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3:H43"/>
    <mergeCell ref="I43:K43"/>
    <mergeCell ref="L43:N43"/>
    <mergeCell ref="O43:P43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5:H45"/>
    <mergeCell ref="I45:K45"/>
    <mergeCell ref="L45:N45"/>
    <mergeCell ref="O45:P45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7:H47"/>
    <mergeCell ref="I47:K47"/>
    <mergeCell ref="L47:N47"/>
    <mergeCell ref="O47:P47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9:H49"/>
    <mergeCell ref="I49:K49"/>
    <mergeCell ref="L49:N49"/>
    <mergeCell ref="O49:P49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51:H51"/>
    <mergeCell ref="I51:K51"/>
    <mergeCell ref="L51:N51"/>
    <mergeCell ref="O51:P51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3:H53"/>
    <mergeCell ref="I53:K53"/>
    <mergeCell ref="L53:N53"/>
    <mergeCell ref="O53:P53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5:H55"/>
    <mergeCell ref="I55:K55"/>
    <mergeCell ref="L55:N55"/>
    <mergeCell ref="O55:P55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7:H57"/>
    <mergeCell ref="I57:K57"/>
    <mergeCell ref="L57:N57"/>
    <mergeCell ref="O57:P57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9:H59"/>
    <mergeCell ref="I59:K59"/>
    <mergeCell ref="L59:N59"/>
    <mergeCell ref="O59:P59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61:H61"/>
    <mergeCell ref="I61:K61"/>
    <mergeCell ref="L61:N61"/>
    <mergeCell ref="O61:P61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3:H63"/>
    <mergeCell ref="I63:K63"/>
    <mergeCell ref="L63:N63"/>
    <mergeCell ref="O63:P63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5:H65"/>
    <mergeCell ref="I65:K65"/>
    <mergeCell ref="L65:N65"/>
    <mergeCell ref="O65:P65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7:H67"/>
    <mergeCell ref="I67:K67"/>
    <mergeCell ref="L67:N67"/>
    <mergeCell ref="O67:P67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9:H69"/>
    <mergeCell ref="I69:K69"/>
    <mergeCell ref="L69:N69"/>
    <mergeCell ref="O69:P69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71:H71"/>
    <mergeCell ref="I71:K71"/>
    <mergeCell ref="L71:N71"/>
    <mergeCell ref="O71:P71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3:H73"/>
    <mergeCell ref="I73:K73"/>
    <mergeCell ref="L73:N73"/>
    <mergeCell ref="O73:P73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5:H75"/>
    <mergeCell ref="I75:K75"/>
    <mergeCell ref="L75:N75"/>
    <mergeCell ref="O75:P75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7:H77"/>
    <mergeCell ref="I77:K77"/>
    <mergeCell ref="L77:N77"/>
    <mergeCell ref="O77:P77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9:H79"/>
    <mergeCell ref="I79:K79"/>
    <mergeCell ref="L79:N79"/>
    <mergeCell ref="O79:P79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81:H81"/>
    <mergeCell ref="I81:K81"/>
    <mergeCell ref="L81:N81"/>
    <mergeCell ref="O81:P81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3:H83"/>
    <mergeCell ref="I83:K83"/>
    <mergeCell ref="L83:N83"/>
    <mergeCell ref="O83:P83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5:H85"/>
    <mergeCell ref="I85:K85"/>
    <mergeCell ref="L85:N85"/>
    <mergeCell ref="O85:P85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7:H87"/>
    <mergeCell ref="I87:K87"/>
    <mergeCell ref="L87:N87"/>
    <mergeCell ref="O87:P87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9:H89"/>
    <mergeCell ref="I89:K89"/>
    <mergeCell ref="L89:N89"/>
    <mergeCell ref="O89:P89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91:H91"/>
    <mergeCell ref="I91:K91"/>
    <mergeCell ref="L91:N91"/>
    <mergeCell ref="O91:P91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3:H93"/>
    <mergeCell ref="I93:K93"/>
    <mergeCell ref="L93:N93"/>
    <mergeCell ref="O93:P93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5:H95"/>
    <mergeCell ref="I95:K95"/>
    <mergeCell ref="L95:N95"/>
    <mergeCell ref="O95:P95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7:H97"/>
    <mergeCell ref="I97:K97"/>
    <mergeCell ref="L97:N97"/>
    <mergeCell ref="O97:P97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9:H99"/>
    <mergeCell ref="I99:K99"/>
    <mergeCell ref="L99:N99"/>
    <mergeCell ref="O99:P99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M106:O106"/>
    <mergeCell ref="P106:R106"/>
    <mergeCell ref="A103:Z103"/>
    <mergeCell ref="A104:Z104"/>
    <mergeCell ref="A105:I105"/>
    <mergeCell ref="J105:L105"/>
    <mergeCell ref="M105:O105"/>
    <mergeCell ref="P105:R105"/>
    <mergeCell ref="S105:W105"/>
    <mergeCell ref="X105:Z105"/>
    <mergeCell ref="S106:W106"/>
    <mergeCell ref="X106:Z106"/>
    <mergeCell ref="A107:I107"/>
    <mergeCell ref="J107:L107"/>
    <mergeCell ref="M107:O107"/>
    <mergeCell ref="P107:R107"/>
    <mergeCell ref="S107:W107"/>
    <mergeCell ref="X107:Z107"/>
    <mergeCell ref="A106:I106"/>
    <mergeCell ref="J106:L106"/>
    <mergeCell ref="X108:Z108"/>
    <mergeCell ref="A109:I109"/>
    <mergeCell ref="J109:L109"/>
    <mergeCell ref="M109:O109"/>
    <mergeCell ref="P109:R109"/>
    <mergeCell ref="S109:W109"/>
    <mergeCell ref="X109:Z109"/>
    <mergeCell ref="A108:I108"/>
    <mergeCell ref="J108:L108"/>
    <mergeCell ref="M108:O108"/>
    <mergeCell ref="J110:L110"/>
    <mergeCell ref="M110:O110"/>
    <mergeCell ref="P110:R110"/>
    <mergeCell ref="S108:W108"/>
    <mergeCell ref="P108:R108"/>
    <mergeCell ref="S110:W110"/>
    <mergeCell ref="X110:Z110"/>
    <mergeCell ref="A111:Z111"/>
    <mergeCell ref="A112:I112"/>
    <mergeCell ref="J112:L112"/>
    <mergeCell ref="M112:O112"/>
    <mergeCell ref="P112:R112"/>
    <mergeCell ref="S112:W112"/>
    <mergeCell ref="X112:Z112"/>
    <mergeCell ref="A110:I110"/>
    <mergeCell ref="A113:I113"/>
    <mergeCell ref="J113:L113"/>
    <mergeCell ref="M113:O113"/>
    <mergeCell ref="P113:R113"/>
    <mergeCell ref="A114:I114"/>
    <mergeCell ref="J114:L114"/>
    <mergeCell ref="M114:O114"/>
    <mergeCell ref="P114:R114"/>
    <mergeCell ref="M115:O115"/>
    <mergeCell ref="P115:R115"/>
    <mergeCell ref="S113:W113"/>
    <mergeCell ref="X113:Z113"/>
    <mergeCell ref="S114:W114"/>
    <mergeCell ref="X114:Z114"/>
    <mergeCell ref="S115:W115"/>
    <mergeCell ref="X115:Z115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A117:Z117"/>
    <mergeCell ref="A118:E118"/>
    <mergeCell ref="F118:L118"/>
    <mergeCell ref="M118:Q118"/>
    <mergeCell ref="R118:Z118"/>
    <mergeCell ref="Q119:Z119"/>
    <mergeCell ref="A120:Z120"/>
    <mergeCell ref="A121:E121"/>
    <mergeCell ref="F121:L121"/>
    <mergeCell ref="M121:Q121"/>
    <mergeCell ref="R121:Z121"/>
    <mergeCell ref="A119:E119"/>
    <mergeCell ref="G119:J119"/>
    <mergeCell ref="K119:L119"/>
    <mergeCell ref="N119:P119"/>
    <mergeCell ref="A125:Z125"/>
    <mergeCell ref="Q122:Z122"/>
    <mergeCell ref="A123:Z123"/>
    <mergeCell ref="A124:G124"/>
    <mergeCell ref="H124:Z124"/>
    <mergeCell ref="A122:E122"/>
    <mergeCell ref="G122:J122"/>
    <mergeCell ref="K122:L122"/>
    <mergeCell ref="N122:P12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6" max="255" man="1"/>
    <brk id="10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2017-02-07T06:23:11Z</dcterms:created>
  <dcterms:modified xsi:type="dcterms:W3CDTF">2017-02-07T06:24:21Z</dcterms:modified>
  <cp:category/>
  <cp:version/>
  <cp:contentType/>
  <cp:contentStatus/>
</cp:coreProperties>
</file>