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<sst xmlns="http://schemas.openxmlformats.org/spreadsheetml/2006/main" count="436" uniqueCount="176">
  <si>
    <t>ОТЧЕТ ОБ ИСПОЛНЕНИИ БЮДЖЕТА</t>
  </si>
  <si>
    <t>КОДЫ</t>
  </si>
  <si>
    <t xml:space="preserve">Форма по ОКУД </t>
  </si>
  <si>
    <t>0503117</t>
  </si>
  <si>
    <t>на 1 мая 2016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</si>
  <si>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</si>
  <si>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</si>
  <si>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</si>
  <si>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</si>
  <si>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</si>
  <si>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</si>
  <si>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</si>
  <si>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</si>
  <si>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</si>
  <si>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</si>
  <si>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</si>
  <si>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</si>
  <si>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</si>
  <si>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</si>
  <si>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</si>
  <si>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</si>
  <si>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</si>
  <si>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</si>
  <si>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</si>
  <si>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</si>
  <si>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</si>
  <si>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</si>
  <si>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</si>
  <si>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</si>
  <si>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</si>
  <si>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</si>
  <si>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</si>
  <si>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</si>
  <si>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</si>
  <si>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</si>
  <si>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</si>
  <si>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</si>
  <si>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</si>
  <si>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</si>
  <si>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</si>
  <si>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</si>
  <si>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</si>
  <si>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</si>
  <si>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</si>
  <si>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</si>
  <si>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</si>
  <si>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</si>
  <si>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</si>
  <si>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</si>
  <si>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</si>
  <si>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</si>
  <si>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</si>
  <si>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</si>
  <si>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</si>
  <si>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</si>
  <si>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</si>
  <si>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</si>
  <si>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</si>
  <si>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</si>
  <si>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</si>
  <si>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</si>
  <si>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</si>
  <si>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</si>
  <si>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</si>
  <si>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</si>
  <si>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</si>
  <si>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</si>
  <si>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</si>
  <si>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</si>
  <si>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</si>
  <si>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</si>
  <si>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</si>
  <si>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</si>
  <si>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</si>
  <si>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</si>
  <si>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</si>
  <si>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</si>
  <si>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</si>
  <si>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</si>
  <si>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</si>
  <si>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</si>
  <si>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</si>
  <si>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</si>
  <si>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</si>
  <si>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</si>
  <si>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</si>
  <si>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</si>
  <si>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</si>
  <si>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</si>
  <si>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</si>
  <si>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</si>
  <si>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</si>
  <si>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Транспортные услуги</t>
  </si>
  <si>
    <t>222</t>
  </si>
  <si>
    <t>Прочие работы, услуги</t>
  </si>
  <si>
    <t>226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</si>
  <si>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</si>
  <si>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</si>
  <si>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</si>
  <si>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</si>
  <si>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</si>
  <si>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</si>
  <si>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</si>
  <si>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650 0113 6000000590 111</t>
  </si>
  <si>
    <t>650 0113 6000000590 112</t>
  </si>
  <si>
    <t>650 0113 6000000590 119</t>
  </si>
  <si>
    <t>Услуги связи</t>
  </si>
  <si>
    <t>650 0113 6000000590 242</t>
  </si>
  <si>
    <t>221</t>
  </si>
  <si>
    <t>650 0113 6000000590 244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</si>
  <si>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</si>
  <si>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</si>
  <si>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</si>
  <si>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</si>
  <si>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</si>
  <si>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</si>
  <si>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</si>
  <si>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</si>
  <si>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650 0113 6000000590 852</t>
  </si>
  <si>
    <t>650 0113 6000002400 122</t>
  </si>
  <si>
    <t>650 0113 6000002400 244</t>
  </si>
  <si>
    <t>650 0113 6000002400 852</t>
  </si>
  <si>
    <t>650 0203 6000051180 121</t>
  </si>
  <si>
    <t>650 0203 6000051180 129</t>
  </si>
  <si>
    <t>650 0304 6000059300 121</t>
  </si>
  <si>
    <t>650 0304 6000059300 129</t>
  </si>
  <si>
    <t>650 0304 60000D9300 121</t>
  </si>
  <si>
    <t>650 0304 60000D9300 129</t>
  </si>
  <si>
    <t>650 0314 6000082300 244</t>
  </si>
  <si>
    <t>650 0314 60000S2300 244</t>
  </si>
  <si>
    <t>650 0401 6000085060 244</t>
  </si>
  <si>
    <t>Безвозмездные перечисления государственным и муниципальным организациям</t>
  </si>
  <si>
    <t>650 0401 6000085060 612</t>
  </si>
  <si>
    <t>241</t>
  </si>
  <si>
    <t>650 0409 6000004190 244</t>
  </si>
  <si>
    <t>650 0410 6000002400 242</t>
  </si>
  <si>
    <t>650 0501 6000003520 243</t>
  </si>
  <si>
    <t>650 0502 6000082190 540</t>
  </si>
  <si>
    <t>650 0502 60000S2190 540</t>
  </si>
  <si>
    <t>650 0503 6000006100 244</t>
  </si>
  <si>
    <t>650 0503 6000006500 244</t>
  </si>
  <si>
    <t>650 0505 6000002040 540</t>
  </si>
  <si>
    <t>650 0707 6000000590 611</t>
  </si>
  <si>
    <t>650 0801 6000000590 611</t>
  </si>
  <si>
    <t>650 0801 6000082440 611</t>
  </si>
  <si>
    <t>650 0801 60000S2440 611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</si>
  <si>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</si>
  <si>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</si>
  <si>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</si>
  <si>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</si>
  <si>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</si>
  <si>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</si>
  <si>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</si>
  <si>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</si>
  <si>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</si>
  <si>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</si>
  <si>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</si>
  <si>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</si>
  <si>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</si>
  <si>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</si>
  <si>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</si>
  <si>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</si>
  <si>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</si>
  <si>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</si>
  <si>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</si>
  <si>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</si>
  <si>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</si>
  <si>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</si>
  <si>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</si>
  <si>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</si>
  <si>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</si>
  <si>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</si>
  <si>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</si>
  <si>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</si>
  <si>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8 ноября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</si>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</sst>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4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42491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62911037</f>
        <v>62911037</v>
      </c>
      <c r="Q12" s="21"/>
      <c r="R12" s="21"/>
      <c r="S12" s="21">
        <f>20214034.01</f>
        <v>20214034.01</v>
      </c>
      <c r="T12" s="21"/>
      <c r="U12" s="21"/>
      <c r="V12" s="21"/>
      <c r="W12" s="21"/>
      <c r="X12" s="22">
        <f>42697002.99</f>
        <v>42697002.99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490000</f>
        <v>490000</v>
      </c>
      <c r="Q13" s="25"/>
      <c r="R13" s="25"/>
      <c r="S13" s="25">
        <f>858988.44</f>
        <v>858988.44</v>
      </c>
      <c r="T13" s="25"/>
      <c r="U13" s="25"/>
      <c r="V13" s="25"/>
      <c r="W13" s="25"/>
      <c r="X13" s="26">
        <f>-368988.44</f>
        <v>-368988.44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36000</f>
        <v>36000</v>
      </c>
      <c r="Q14" s="25"/>
      <c r="R14" s="25"/>
      <c r="S14" s="25">
        <f>63534.75</f>
        <v>63534.75</v>
      </c>
      <c r="T14" s="25"/>
      <c r="U14" s="25"/>
      <c r="V14" s="25"/>
      <c r="W14" s="25"/>
      <c r="X14" s="26">
        <f>-27534.75</f>
        <v>-27534.75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3800000</f>
        <v>3800000</v>
      </c>
      <c r="Q15" s="25"/>
      <c r="R15" s="25"/>
      <c r="S15" s="25">
        <f>1029030.08</f>
        <v>1029030.08</v>
      </c>
      <c r="T15" s="25"/>
      <c r="U15" s="25"/>
      <c r="V15" s="25"/>
      <c r="W15" s="25"/>
      <c r="X15" s="26">
        <f>2770969.92</f>
        <v>2770969.92</v>
      </c>
      <c r="Y15" s="26"/>
      <c r="Z15" s="26"/>
    </row>
    <row r="16" spans="1:26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1000</f>
        <v>1000</v>
      </c>
      <c r="Q16" s="25"/>
      <c r="R16" s="25"/>
      <c r="S16" s="25">
        <f>100</f>
        <v>100</v>
      </c>
      <c r="T16" s="25"/>
      <c r="U16" s="25"/>
      <c r="V16" s="25"/>
      <c r="W16" s="25"/>
      <c r="X16" s="26">
        <f>900</f>
        <v>900</v>
      </c>
      <c r="Y16" s="26"/>
      <c r="Z16" s="26"/>
    </row>
    <row r="17" spans="1:26" s="1" customFormat="1" ht="24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8000</f>
        <v>8000</v>
      </c>
      <c r="Q17" s="25"/>
      <c r="R17" s="25"/>
      <c r="S17" s="25">
        <f>2370.01</f>
        <v>2370.01</v>
      </c>
      <c r="T17" s="25"/>
      <c r="U17" s="25"/>
      <c r="V17" s="25"/>
      <c r="W17" s="25"/>
      <c r="X17" s="26">
        <f>5629.99</f>
        <v>5629.99</v>
      </c>
      <c r="Y17" s="26"/>
      <c r="Z17" s="26"/>
    </row>
    <row r="18" spans="1:26" s="1" customFormat="1" ht="13.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830000</f>
        <v>830000</v>
      </c>
      <c r="Q18" s="25"/>
      <c r="R18" s="25"/>
      <c r="S18" s="25">
        <f>578352.38</f>
        <v>578352.38</v>
      </c>
      <c r="T18" s="25"/>
      <c r="U18" s="25"/>
      <c r="V18" s="25"/>
      <c r="W18" s="25"/>
      <c r="X18" s="26">
        <f>251647.62</f>
        <v>251647.62</v>
      </c>
      <c r="Y18" s="26"/>
      <c r="Z18" s="26"/>
    </row>
    <row r="19" spans="1:26" s="1" customFormat="1" ht="13.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50</v>
      </c>
      <c r="N19" s="24"/>
      <c r="O19" s="24"/>
      <c r="P19" s="25">
        <f>37000</f>
        <v>37000</v>
      </c>
      <c r="Q19" s="25"/>
      <c r="R19" s="25"/>
      <c r="S19" s="25">
        <f>107407.68</f>
        <v>107407.68</v>
      </c>
      <c r="T19" s="25"/>
      <c r="U19" s="25"/>
      <c r="V19" s="25"/>
      <c r="W19" s="25"/>
      <c r="X19" s="26">
        <f>-70407.68</f>
        <v>-70407.68</v>
      </c>
      <c r="Y19" s="26"/>
      <c r="Z19" s="26"/>
    </row>
    <row r="20" spans="1:26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52</v>
      </c>
      <c r="N20" s="24"/>
      <c r="O20" s="24"/>
      <c r="P20" s="25">
        <f>0</f>
        <v>0</v>
      </c>
      <c r="Q20" s="25"/>
      <c r="R20" s="25"/>
      <c r="S20" s="27" t="s">
        <v>53</v>
      </c>
      <c r="T20" s="27"/>
      <c r="U20" s="27"/>
      <c r="V20" s="27"/>
      <c r="W20" s="27"/>
      <c r="X20" s="26">
        <f>0</f>
        <v>0</v>
      </c>
      <c r="Y20" s="26"/>
      <c r="Z20" s="26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345000</f>
        <v>345000</v>
      </c>
      <c r="Q21" s="25"/>
      <c r="R21" s="25"/>
      <c r="S21" s="25">
        <f>61378.21</f>
        <v>61378.21</v>
      </c>
      <c r="T21" s="25"/>
      <c r="U21" s="25"/>
      <c r="V21" s="25"/>
      <c r="W21" s="25"/>
      <c r="X21" s="26">
        <f>283621.79</f>
        <v>283621.79</v>
      </c>
      <c r="Y21" s="26"/>
      <c r="Z21" s="26"/>
    </row>
    <row r="22" spans="1:26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5">
        <f>626000</f>
        <v>626000</v>
      </c>
      <c r="Q22" s="25"/>
      <c r="R22" s="25"/>
      <c r="S22" s="25">
        <f>431619.97</f>
        <v>431619.97</v>
      </c>
      <c r="T22" s="25"/>
      <c r="U22" s="25"/>
      <c r="V22" s="25"/>
      <c r="W22" s="25"/>
      <c r="X22" s="26">
        <f>194380.03</f>
        <v>194380.03</v>
      </c>
      <c r="Y22" s="26"/>
      <c r="Z22" s="26"/>
    </row>
    <row r="23" spans="1:26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5">
        <f>100000</f>
        <v>100000</v>
      </c>
      <c r="Q23" s="25"/>
      <c r="R23" s="25"/>
      <c r="S23" s="25">
        <f>40141.21</f>
        <v>40141.21</v>
      </c>
      <c r="T23" s="25"/>
      <c r="U23" s="25"/>
      <c r="V23" s="25"/>
      <c r="W23" s="25"/>
      <c r="X23" s="26">
        <f>59858.79</f>
        <v>59858.79</v>
      </c>
      <c r="Y23" s="26"/>
      <c r="Z23" s="26"/>
    </row>
    <row r="24" spans="1:26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165000</f>
        <v>165000</v>
      </c>
      <c r="Q24" s="25"/>
      <c r="R24" s="25"/>
      <c r="S24" s="25">
        <f>33400</f>
        <v>33400</v>
      </c>
      <c r="T24" s="25"/>
      <c r="U24" s="25"/>
      <c r="V24" s="25"/>
      <c r="W24" s="25"/>
      <c r="X24" s="26">
        <f>131600</f>
        <v>131600</v>
      </c>
      <c r="Y24" s="26"/>
      <c r="Z24" s="26"/>
    </row>
    <row r="25" spans="1:26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440000</f>
        <v>440000</v>
      </c>
      <c r="Q25" s="25"/>
      <c r="R25" s="25"/>
      <c r="S25" s="25">
        <f>166488.26</f>
        <v>166488.26</v>
      </c>
      <c r="T25" s="25"/>
      <c r="U25" s="25"/>
      <c r="V25" s="25"/>
      <c r="W25" s="25"/>
      <c r="X25" s="26">
        <f>273511.74</f>
        <v>273511.74</v>
      </c>
      <c r="Y25" s="26"/>
      <c r="Z25" s="26"/>
    </row>
    <row r="26" spans="1:26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840000</f>
        <v>840000</v>
      </c>
      <c r="Q26" s="25"/>
      <c r="R26" s="25"/>
      <c r="S26" s="25">
        <f>428199.28</f>
        <v>428199.28</v>
      </c>
      <c r="T26" s="25"/>
      <c r="U26" s="25"/>
      <c r="V26" s="25"/>
      <c r="W26" s="25"/>
      <c r="X26" s="26">
        <f>411800.72</f>
        <v>411800.72</v>
      </c>
      <c r="Y26" s="26"/>
      <c r="Z26" s="26"/>
    </row>
    <row r="27" spans="1:26" s="1" customFormat="1" ht="13.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7" t="s">
        <v>53</v>
      </c>
      <c r="Q27" s="27"/>
      <c r="R27" s="27"/>
      <c r="S27" s="25">
        <f>0</f>
        <v>0</v>
      </c>
      <c r="T27" s="25"/>
      <c r="U27" s="25"/>
      <c r="V27" s="25"/>
      <c r="W27" s="25"/>
      <c r="X27" s="26">
        <f>0</f>
        <v>0</v>
      </c>
      <c r="Y27" s="26"/>
      <c r="Z27" s="26"/>
    </row>
    <row r="28" spans="1:26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47200600</f>
        <v>47200600</v>
      </c>
      <c r="Q28" s="25"/>
      <c r="R28" s="25"/>
      <c r="S28" s="25">
        <f>14949723.24</f>
        <v>14949723.24</v>
      </c>
      <c r="T28" s="25"/>
      <c r="U28" s="25"/>
      <c r="V28" s="25"/>
      <c r="W28" s="25"/>
      <c r="X28" s="26">
        <f>32250876.76</f>
        <v>32250876.76</v>
      </c>
      <c r="Y28" s="26"/>
      <c r="Z28" s="26"/>
    </row>
    <row r="29" spans="1:26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118100</f>
        <v>118100</v>
      </c>
      <c r="Q29" s="25"/>
      <c r="R29" s="25"/>
      <c r="S29" s="25">
        <f>32140</f>
        <v>32140</v>
      </c>
      <c r="T29" s="25"/>
      <c r="U29" s="25"/>
      <c r="V29" s="25"/>
      <c r="W29" s="25"/>
      <c r="X29" s="26">
        <f>85960</f>
        <v>85960</v>
      </c>
      <c r="Y29" s="26"/>
      <c r="Z29" s="26"/>
    </row>
    <row r="30" spans="1:26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784900</f>
        <v>784900</v>
      </c>
      <c r="Q30" s="25"/>
      <c r="R30" s="25"/>
      <c r="S30" s="25">
        <f>667100</f>
        <v>667100</v>
      </c>
      <c r="T30" s="25"/>
      <c r="U30" s="25"/>
      <c r="V30" s="25"/>
      <c r="W30" s="25"/>
      <c r="X30" s="26">
        <f>117800</f>
        <v>117800</v>
      </c>
      <c r="Y30" s="26"/>
      <c r="Z30" s="26"/>
    </row>
    <row r="31" spans="1:26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5">
        <f>7089437</f>
        <v>7089437</v>
      </c>
      <c r="Q31" s="25"/>
      <c r="R31" s="25"/>
      <c r="S31" s="25">
        <f>764060.5</f>
        <v>764060.5</v>
      </c>
      <c r="T31" s="25"/>
      <c r="U31" s="25"/>
      <c r="V31" s="25"/>
      <c r="W31" s="25"/>
      <c r="X31" s="26">
        <f>6325376.5</f>
        <v>6325376.5</v>
      </c>
      <c r="Y31" s="26"/>
      <c r="Z31" s="26"/>
    </row>
    <row r="32" spans="1:26" s="1" customFormat="1" ht="13.5" customHeight="1">
      <c r="A32" s="28" t="s">
        <v>10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1" customFormat="1" ht="13.5" customHeight="1">
      <c r="A33" s="12" t="s">
        <v>76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" customFormat="1" ht="34.5" customHeight="1">
      <c r="A34" s="13" t="s">
        <v>22</v>
      </c>
      <c r="B34" s="13"/>
      <c r="C34" s="13"/>
      <c r="D34" s="13"/>
      <c r="E34" s="13"/>
      <c r="F34" s="13"/>
      <c r="G34" s="13"/>
      <c r="H34" s="13"/>
      <c r="I34" s="13" t="s">
        <v>23</v>
      </c>
      <c r="J34" s="13"/>
      <c r="K34" s="13"/>
      <c r="L34" s="13" t="s">
        <v>77</v>
      </c>
      <c r="M34" s="13"/>
      <c r="N34" s="13"/>
      <c r="O34" s="14" t="s">
        <v>78</v>
      </c>
      <c r="P34" s="14"/>
      <c r="Q34" s="14" t="s">
        <v>25</v>
      </c>
      <c r="R34" s="14"/>
      <c r="S34" s="14"/>
      <c r="T34" s="14" t="s">
        <v>26</v>
      </c>
      <c r="U34" s="14"/>
      <c r="V34" s="14"/>
      <c r="W34" s="14"/>
      <c r="X34" s="14"/>
      <c r="Y34" s="15" t="s">
        <v>27</v>
      </c>
      <c r="Z34" s="15"/>
    </row>
    <row r="35" spans="1:26" s="1" customFormat="1" ht="13.5" customHeight="1">
      <c r="A35" s="16" t="s">
        <v>28</v>
      </c>
      <c r="B35" s="16"/>
      <c r="C35" s="16"/>
      <c r="D35" s="16"/>
      <c r="E35" s="16"/>
      <c r="F35" s="16"/>
      <c r="G35" s="16"/>
      <c r="H35" s="16"/>
      <c r="I35" s="16" t="s">
        <v>29</v>
      </c>
      <c r="J35" s="16"/>
      <c r="K35" s="16"/>
      <c r="L35" s="16" t="s">
        <v>30</v>
      </c>
      <c r="M35" s="16"/>
      <c r="N35" s="16"/>
      <c r="O35" s="17" t="s">
        <v>31</v>
      </c>
      <c r="P35" s="17"/>
      <c r="Q35" s="17" t="s">
        <v>32</v>
      </c>
      <c r="R35" s="17"/>
      <c r="S35" s="17"/>
      <c r="T35" s="17" t="s">
        <v>33</v>
      </c>
      <c r="U35" s="17"/>
      <c r="V35" s="17"/>
      <c r="W35" s="17"/>
      <c r="X35" s="17"/>
      <c r="Y35" s="18" t="s">
        <v>79</v>
      </c>
      <c r="Z35" s="18"/>
    </row>
    <row r="36" spans="1:26" s="1" customFormat="1" ht="13.5" customHeight="1">
      <c r="A36" s="19" t="s">
        <v>80</v>
      </c>
      <c r="B36" s="19"/>
      <c r="C36" s="19"/>
      <c r="D36" s="19"/>
      <c r="E36" s="19"/>
      <c r="F36" s="19"/>
      <c r="G36" s="19"/>
      <c r="H36" s="19"/>
      <c r="I36" s="20" t="s">
        <v>81</v>
      </c>
      <c r="J36" s="20"/>
      <c r="K36" s="20"/>
      <c r="L36" s="20" t="s">
        <v>36</v>
      </c>
      <c r="M36" s="20"/>
      <c r="N36" s="20"/>
      <c r="O36" s="29" t="s">
        <v>36</v>
      </c>
      <c r="P36" s="29"/>
      <c r="Q36" s="21">
        <f>63917113.74</f>
        <v>63917113.74</v>
      </c>
      <c r="R36" s="21"/>
      <c r="S36" s="21"/>
      <c r="T36" s="21">
        <f>19484004.32</f>
        <v>19484004.32</v>
      </c>
      <c r="U36" s="21"/>
      <c r="V36" s="21"/>
      <c r="W36" s="21"/>
      <c r="X36" s="21"/>
      <c r="Y36" s="22">
        <f>44433109.42</f>
        <v>44433109.42</v>
      </c>
      <c r="Z36" s="22"/>
    </row>
    <row r="37" spans="1:26" s="1" customFormat="1" ht="13.5" customHeight="1">
      <c r="A37" s="30" t="s">
        <v>82</v>
      </c>
      <c r="B37" s="30"/>
      <c r="C37" s="30"/>
      <c r="D37" s="30"/>
      <c r="E37" s="30"/>
      <c r="F37" s="30"/>
      <c r="G37" s="30"/>
      <c r="H37" s="30"/>
      <c r="I37" s="31" t="s">
        <v>81</v>
      </c>
      <c r="J37" s="31"/>
      <c r="K37" s="31"/>
      <c r="L37" s="31" t="s">
        <v>83</v>
      </c>
      <c r="M37" s="31"/>
      <c r="N37" s="31"/>
      <c r="O37" s="32" t="s">
        <v>84</v>
      </c>
      <c r="P37" s="32"/>
      <c r="Q37" s="33">
        <f>1200000</f>
        <v>1200000</v>
      </c>
      <c r="R37" s="33"/>
      <c r="S37" s="33"/>
      <c r="T37" s="33">
        <f>957909.31</f>
        <v>957909.31</v>
      </c>
      <c r="U37" s="33"/>
      <c r="V37" s="33"/>
      <c r="W37" s="33"/>
      <c r="X37" s="33"/>
      <c r="Y37" s="34">
        <f>242090.69</f>
        <v>242090.69</v>
      </c>
      <c r="Z37" s="34"/>
    </row>
    <row r="38" spans="1:26" s="1" customFormat="1" ht="13.5" customHeight="1">
      <c r="A38" s="30" t="s">
        <v>85</v>
      </c>
      <c r="B38" s="30"/>
      <c r="C38" s="30"/>
      <c r="D38" s="30"/>
      <c r="E38" s="30"/>
      <c r="F38" s="30"/>
      <c r="G38" s="30"/>
      <c r="H38" s="30"/>
      <c r="I38" s="31" t="s">
        <v>81</v>
      </c>
      <c r="J38" s="31"/>
      <c r="K38" s="31"/>
      <c r="L38" s="31" t="s">
        <v>86</v>
      </c>
      <c r="M38" s="31"/>
      <c r="N38" s="31"/>
      <c r="O38" s="32" t="s">
        <v>87</v>
      </c>
      <c r="P38" s="32"/>
      <c r="Q38" s="33">
        <f>270000</f>
        <v>270000</v>
      </c>
      <c r="R38" s="33"/>
      <c r="S38" s="33"/>
      <c r="T38" s="33">
        <f>196284</f>
        <v>196284</v>
      </c>
      <c r="U38" s="33"/>
      <c r="V38" s="33"/>
      <c r="W38" s="33"/>
      <c r="X38" s="33"/>
      <c r="Y38" s="34">
        <f>73716</f>
        <v>73716</v>
      </c>
      <c r="Z38" s="34"/>
    </row>
    <row r="39" spans="1:26" s="1" customFormat="1" ht="13.5" customHeight="1">
      <c r="A39" s="30" t="s">
        <v>82</v>
      </c>
      <c r="B39" s="30"/>
      <c r="C39" s="30"/>
      <c r="D39" s="30"/>
      <c r="E39" s="30"/>
      <c r="F39" s="30"/>
      <c r="G39" s="30"/>
      <c r="H39" s="30"/>
      <c r="I39" s="31" t="s">
        <v>81</v>
      </c>
      <c r="J39" s="31"/>
      <c r="K39" s="31"/>
      <c r="L39" s="31" t="s">
        <v>88</v>
      </c>
      <c r="M39" s="31"/>
      <c r="N39" s="31"/>
      <c r="O39" s="32" t="s">
        <v>84</v>
      </c>
      <c r="P39" s="32"/>
      <c r="Q39" s="33">
        <f>7000000</f>
        <v>7000000</v>
      </c>
      <c r="R39" s="33"/>
      <c r="S39" s="33"/>
      <c r="T39" s="33">
        <f>3467275.61</f>
        <v>3467275.61</v>
      </c>
      <c r="U39" s="33"/>
      <c r="V39" s="33"/>
      <c r="W39" s="33"/>
      <c r="X39" s="33"/>
      <c r="Y39" s="34">
        <f>3532724.39</f>
        <v>3532724.39</v>
      </c>
      <c r="Z39" s="34"/>
    </row>
    <row r="40" spans="1:26" s="1" customFormat="1" ht="13.5" customHeight="1">
      <c r="A40" s="30" t="s">
        <v>89</v>
      </c>
      <c r="B40" s="30"/>
      <c r="C40" s="30"/>
      <c r="D40" s="30"/>
      <c r="E40" s="30"/>
      <c r="F40" s="30"/>
      <c r="G40" s="30"/>
      <c r="H40" s="30"/>
      <c r="I40" s="31" t="s">
        <v>81</v>
      </c>
      <c r="J40" s="31"/>
      <c r="K40" s="31"/>
      <c r="L40" s="31" t="s">
        <v>90</v>
      </c>
      <c r="M40" s="31"/>
      <c r="N40" s="31"/>
      <c r="O40" s="32" t="s">
        <v>91</v>
      </c>
      <c r="P40" s="32"/>
      <c r="Q40" s="33">
        <f>66500</f>
        <v>66500</v>
      </c>
      <c r="R40" s="33"/>
      <c r="S40" s="33"/>
      <c r="T40" s="33">
        <f>1964</f>
        <v>1964</v>
      </c>
      <c r="U40" s="33"/>
      <c r="V40" s="33"/>
      <c r="W40" s="33"/>
      <c r="X40" s="33"/>
      <c r="Y40" s="34">
        <f>64536</f>
        <v>64536</v>
      </c>
      <c r="Z40" s="34"/>
    </row>
    <row r="41" spans="1:26" s="1" customFormat="1" ht="13.5" customHeight="1">
      <c r="A41" s="30" t="s">
        <v>92</v>
      </c>
      <c r="B41" s="30"/>
      <c r="C41" s="30"/>
      <c r="D41" s="30"/>
      <c r="E41" s="30"/>
      <c r="F41" s="30"/>
      <c r="G41" s="30"/>
      <c r="H41" s="30"/>
      <c r="I41" s="31" t="s">
        <v>81</v>
      </c>
      <c r="J41" s="31"/>
      <c r="K41" s="31"/>
      <c r="L41" s="31" t="s">
        <v>90</v>
      </c>
      <c r="M41" s="31"/>
      <c r="N41" s="31"/>
      <c r="O41" s="32" t="s">
        <v>93</v>
      </c>
      <c r="P41" s="32"/>
      <c r="Q41" s="33">
        <f>0</f>
        <v>0</v>
      </c>
      <c r="R41" s="33"/>
      <c r="S41" s="33"/>
      <c r="T41" s="35" t="s">
        <v>53</v>
      </c>
      <c r="U41" s="35"/>
      <c r="V41" s="35"/>
      <c r="W41" s="35"/>
      <c r="X41" s="35"/>
      <c r="Y41" s="34">
        <f>0</f>
        <v>0</v>
      </c>
      <c r="Z41" s="34"/>
    </row>
    <row r="42" spans="1:26" s="1" customFormat="1" ht="13.5" customHeight="1">
      <c r="A42" s="30" t="s">
        <v>94</v>
      </c>
      <c r="B42" s="30"/>
      <c r="C42" s="30"/>
      <c r="D42" s="30"/>
      <c r="E42" s="30"/>
      <c r="F42" s="30"/>
      <c r="G42" s="30"/>
      <c r="H42" s="30"/>
      <c r="I42" s="31" t="s">
        <v>81</v>
      </c>
      <c r="J42" s="31"/>
      <c r="K42" s="31"/>
      <c r="L42" s="31" t="s">
        <v>90</v>
      </c>
      <c r="M42" s="31"/>
      <c r="N42" s="31"/>
      <c r="O42" s="32" t="s">
        <v>95</v>
      </c>
      <c r="P42" s="32"/>
      <c r="Q42" s="33">
        <f>0</f>
        <v>0</v>
      </c>
      <c r="R42" s="33"/>
      <c r="S42" s="33"/>
      <c r="T42" s="35" t="s">
        <v>53</v>
      </c>
      <c r="U42" s="35"/>
      <c r="V42" s="35"/>
      <c r="W42" s="35"/>
      <c r="X42" s="35"/>
      <c r="Y42" s="34">
        <f>0</f>
        <v>0</v>
      </c>
      <c r="Z42" s="34"/>
    </row>
    <row r="43" spans="1:26" s="1" customFormat="1" ht="13.5" customHeight="1">
      <c r="A43" s="30" t="s">
        <v>85</v>
      </c>
      <c r="B43" s="30"/>
      <c r="C43" s="30"/>
      <c r="D43" s="30"/>
      <c r="E43" s="30"/>
      <c r="F43" s="30"/>
      <c r="G43" s="30"/>
      <c r="H43" s="30"/>
      <c r="I43" s="31" t="s">
        <v>81</v>
      </c>
      <c r="J43" s="31"/>
      <c r="K43" s="31"/>
      <c r="L43" s="31" t="s">
        <v>96</v>
      </c>
      <c r="M43" s="31"/>
      <c r="N43" s="31"/>
      <c r="O43" s="32" t="s">
        <v>87</v>
      </c>
      <c r="P43" s="32"/>
      <c r="Q43" s="33">
        <f>2000000</f>
        <v>2000000</v>
      </c>
      <c r="R43" s="33"/>
      <c r="S43" s="33"/>
      <c r="T43" s="33">
        <f>917686</f>
        <v>917686</v>
      </c>
      <c r="U43" s="33"/>
      <c r="V43" s="33"/>
      <c r="W43" s="33"/>
      <c r="X43" s="33"/>
      <c r="Y43" s="34">
        <f>1082314</f>
        <v>1082314</v>
      </c>
      <c r="Z43" s="34"/>
    </row>
    <row r="44" spans="1:26" s="1" customFormat="1" ht="13.5" customHeight="1">
      <c r="A44" s="30" t="s">
        <v>97</v>
      </c>
      <c r="B44" s="30"/>
      <c r="C44" s="30"/>
      <c r="D44" s="30"/>
      <c r="E44" s="30"/>
      <c r="F44" s="30"/>
      <c r="G44" s="30"/>
      <c r="H44" s="30"/>
      <c r="I44" s="31" t="s">
        <v>81</v>
      </c>
      <c r="J44" s="31"/>
      <c r="K44" s="31"/>
      <c r="L44" s="31" t="s">
        <v>98</v>
      </c>
      <c r="M44" s="31"/>
      <c r="N44" s="31"/>
      <c r="O44" s="32" t="s">
        <v>99</v>
      </c>
      <c r="P44" s="32"/>
      <c r="Q44" s="33">
        <f>425894</f>
        <v>425894</v>
      </c>
      <c r="R44" s="33"/>
      <c r="S44" s="33"/>
      <c r="T44" s="33">
        <f>212947</f>
        <v>212947</v>
      </c>
      <c r="U44" s="33"/>
      <c r="V44" s="33"/>
      <c r="W44" s="33"/>
      <c r="X44" s="33"/>
      <c r="Y44" s="34">
        <f>212947</f>
        <v>212947</v>
      </c>
      <c r="Z44" s="34"/>
    </row>
    <row r="45" spans="1:26" s="1" customFormat="1" ht="13.5" customHeight="1">
      <c r="A45" s="30" t="s">
        <v>100</v>
      </c>
      <c r="B45" s="30"/>
      <c r="C45" s="30"/>
      <c r="D45" s="30"/>
      <c r="E45" s="30"/>
      <c r="F45" s="30"/>
      <c r="G45" s="30"/>
      <c r="H45" s="30"/>
      <c r="I45" s="31" t="s">
        <v>81</v>
      </c>
      <c r="J45" s="31"/>
      <c r="K45" s="31"/>
      <c r="L45" s="31" t="s">
        <v>101</v>
      </c>
      <c r="M45" s="31"/>
      <c r="N45" s="31"/>
      <c r="O45" s="32" t="s">
        <v>102</v>
      </c>
      <c r="P45" s="32"/>
      <c r="Q45" s="33">
        <f>100000</f>
        <v>100000</v>
      </c>
      <c r="R45" s="33"/>
      <c r="S45" s="33"/>
      <c r="T45" s="35" t="s">
        <v>53</v>
      </c>
      <c r="U45" s="35"/>
      <c r="V45" s="35"/>
      <c r="W45" s="35"/>
      <c r="X45" s="35"/>
      <c r="Y45" s="34">
        <f>100000</f>
        <v>100000</v>
      </c>
      <c r="Z45" s="34"/>
    </row>
    <row r="46" spans="1:26" s="1" customFormat="1" ht="13.5" customHeight="1">
      <c r="A46" s="30" t="s">
        <v>82</v>
      </c>
      <c r="B46" s="30"/>
      <c r="C46" s="30"/>
      <c r="D46" s="30"/>
      <c r="E46" s="30"/>
      <c r="F46" s="30"/>
      <c r="G46" s="30"/>
      <c r="H46" s="30"/>
      <c r="I46" s="31" t="s">
        <v>81</v>
      </c>
      <c r="J46" s="31"/>
      <c r="K46" s="31"/>
      <c r="L46" s="31" t="s">
        <v>103</v>
      </c>
      <c r="M46" s="31"/>
      <c r="N46" s="31"/>
      <c r="O46" s="32" t="s">
        <v>84</v>
      </c>
      <c r="P46" s="32"/>
      <c r="Q46" s="33">
        <f>3095300</f>
        <v>3095300</v>
      </c>
      <c r="R46" s="33"/>
      <c r="S46" s="33"/>
      <c r="T46" s="33">
        <f>1031465.99</f>
        <v>1031465.99</v>
      </c>
      <c r="U46" s="33"/>
      <c r="V46" s="33"/>
      <c r="W46" s="33"/>
      <c r="X46" s="33"/>
      <c r="Y46" s="34">
        <f>2063834.01</f>
        <v>2063834.01</v>
      </c>
      <c r="Z46" s="34"/>
    </row>
    <row r="47" spans="1:26" s="1" customFormat="1" ht="13.5" customHeight="1">
      <c r="A47" s="30" t="s">
        <v>89</v>
      </c>
      <c r="B47" s="30"/>
      <c r="C47" s="30"/>
      <c r="D47" s="30"/>
      <c r="E47" s="30"/>
      <c r="F47" s="30"/>
      <c r="G47" s="30"/>
      <c r="H47" s="30"/>
      <c r="I47" s="31" t="s">
        <v>81</v>
      </c>
      <c r="J47" s="31"/>
      <c r="K47" s="31"/>
      <c r="L47" s="31" t="s">
        <v>104</v>
      </c>
      <c r="M47" s="31"/>
      <c r="N47" s="31"/>
      <c r="O47" s="32" t="s">
        <v>91</v>
      </c>
      <c r="P47" s="32"/>
      <c r="Q47" s="33">
        <f>145600</f>
        <v>145600</v>
      </c>
      <c r="R47" s="33"/>
      <c r="S47" s="33"/>
      <c r="T47" s="33">
        <f>12496.9</f>
        <v>12496.9</v>
      </c>
      <c r="U47" s="33"/>
      <c r="V47" s="33"/>
      <c r="W47" s="33"/>
      <c r="X47" s="33"/>
      <c r="Y47" s="34">
        <f>133103.1</f>
        <v>133103.1</v>
      </c>
      <c r="Z47" s="34"/>
    </row>
    <row r="48" spans="1:26" s="1" customFormat="1" ht="13.5" customHeight="1">
      <c r="A48" s="30" t="s">
        <v>85</v>
      </c>
      <c r="B48" s="30"/>
      <c r="C48" s="30"/>
      <c r="D48" s="30"/>
      <c r="E48" s="30"/>
      <c r="F48" s="30"/>
      <c r="G48" s="30"/>
      <c r="H48" s="30"/>
      <c r="I48" s="31" t="s">
        <v>81</v>
      </c>
      <c r="J48" s="31"/>
      <c r="K48" s="31"/>
      <c r="L48" s="31" t="s">
        <v>105</v>
      </c>
      <c r="M48" s="31"/>
      <c r="N48" s="31"/>
      <c r="O48" s="32" t="s">
        <v>87</v>
      </c>
      <c r="P48" s="32"/>
      <c r="Q48" s="33">
        <f>956400</f>
        <v>956400</v>
      </c>
      <c r="R48" s="33"/>
      <c r="S48" s="33"/>
      <c r="T48" s="33">
        <f>323440.68</f>
        <v>323440.68</v>
      </c>
      <c r="U48" s="33"/>
      <c r="V48" s="33"/>
      <c r="W48" s="33"/>
      <c r="X48" s="33"/>
      <c r="Y48" s="34">
        <f>632959.32</f>
        <v>632959.32</v>
      </c>
      <c r="Z48" s="34"/>
    </row>
    <row r="49" spans="1:26" s="1" customFormat="1" ht="13.5" customHeight="1">
      <c r="A49" s="30" t="s">
        <v>106</v>
      </c>
      <c r="B49" s="30"/>
      <c r="C49" s="30"/>
      <c r="D49" s="30"/>
      <c r="E49" s="30"/>
      <c r="F49" s="30"/>
      <c r="G49" s="30"/>
      <c r="H49" s="30"/>
      <c r="I49" s="31" t="s">
        <v>81</v>
      </c>
      <c r="J49" s="31"/>
      <c r="K49" s="31"/>
      <c r="L49" s="31" t="s">
        <v>107</v>
      </c>
      <c r="M49" s="31"/>
      <c r="N49" s="31"/>
      <c r="O49" s="32" t="s">
        <v>108</v>
      </c>
      <c r="P49" s="32"/>
      <c r="Q49" s="33">
        <f>300000</f>
        <v>300000</v>
      </c>
      <c r="R49" s="33"/>
      <c r="S49" s="33"/>
      <c r="T49" s="33">
        <f>116074.95</f>
        <v>116074.95</v>
      </c>
      <c r="U49" s="33"/>
      <c r="V49" s="33"/>
      <c r="W49" s="33"/>
      <c r="X49" s="33"/>
      <c r="Y49" s="34">
        <f>183925.05</f>
        <v>183925.05</v>
      </c>
      <c r="Z49" s="34"/>
    </row>
    <row r="50" spans="1:26" s="1" customFormat="1" ht="13.5" customHeight="1">
      <c r="A50" s="30" t="s">
        <v>106</v>
      </c>
      <c r="B50" s="30"/>
      <c r="C50" s="30"/>
      <c r="D50" s="30"/>
      <c r="E50" s="30"/>
      <c r="F50" s="30"/>
      <c r="G50" s="30"/>
      <c r="H50" s="30"/>
      <c r="I50" s="31" t="s">
        <v>81</v>
      </c>
      <c r="J50" s="31"/>
      <c r="K50" s="31"/>
      <c r="L50" s="31" t="s">
        <v>109</v>
      </c>
      <c r="M50" s="31"/>
      <c r="N50" s="31"/>
      <c r="O50" s="32" t="s">
        <v>108</v>
      </c>
      <c r="P50" s="32"/>
      <c r="Q50" s="33">
        <f>20000</f>
        <v>20000</v>
      </c>
      <c r="R50" s="33"/>
      <c r="S50" s="33"/>
      <c r="T50" s="33">
        <f>11000</f>
        <v>11000</v>
      </c>
      <c r="U50" s="33"/>
      <c r="V50" s="33"/>
      <c r="W50" s="33"/>
      <c r="X50" s="33"/>
      <c r="Y50" s="34">
        <f>9000</f>
        <v>9000</v>
      </c>
      <c r="Z50" s="34"/>
    </row>
    <row r="51" spans="1:26" s="1" customFormat="1" ht="13.5" customHeight="1">
      <c r="A51" s="30" t="s">
        <v>92</v>
      </c>
      <c r="B51" s="30"/>
      <c r="C51" s="30"/>
      <c r="D51" s="30"/>
      <c r="E51" s="30"/>
      <c r="F51" s="30"/>
      <c r="G51" s="30"/>
      <c r="H51" s="30"/>
      <c r="I51" s="31" t="s">
        <v>81</v>
      </c>
      <c r="J51" s="31"/>
      <c r="K51" s="31"/>
      <c r="L51" s="31" t="s">
        <v>109</v>
      </c>
      <c r="M51" s="31"/>
      <c r="N51" s="31"/>
      <c r="O51" s="32" t="s">
        <v>93</v>
      </c>
      <c r="P51" s="32"/>
      <c r="Q51" s="33">
        <f>80000</f>
        <v>80000</v>
      </c>
      <c r="R51" s="33"/>
      <c r="S51" s="33"/>
      <c r="T51" s="33">
        <f>1800</f>
        <v>1800</v>
      </c>
      <c r="U51" s="33"/>
      <c r="V51" s="33"/>
      <c r="W51" s="33"/>
      <c r="X51" s="33"/>
      <c r="Y51" s="34">
        <f>78200</f>
        <v>78200</v>
      </c>
      <c r="Z51" s="34"/>
    </row>
    <row r="52" spans="1:26" s="1" customFormat="1" ht="13.5" customHeight="1">
      <c r="A52" s="30" t="s">
        <v>110</v>
      </c>
      <c r="B52" s="30"/>
      <c r="C52" s="30"/>
      <c r="D52" s="30"/>
      <c r="E52" s="30"/>
      <c r="F52" s="30"/>
      <c r="G52" s="30"/>
      <c r="H52" s="30"/>
      <c r="I52" s="31" t="s">
        <v>81</v>
      </c>
      <c r="J52" s="31"/>
      <c r="K52" s="31"/>
      <c r="L52" s="31" t="s">
        <v>109</v>
      </c>
      <c r="M52" s="31"/>
      <c r="N52" s="31"/>
      <c r="O52" s="32" t="s">
        <v>111</v>
      </c>
      <c r="P52" s="32"/>
      <c r="Q52" s="33">
        <f>1400000</f>
        <v>1400000</v>
      </c>
      <c r="R52" s="33"/>
      <c r="S52" s="33"/>
      <c r="T52" s="33">
        <f>550257.1</f>
        <v>550257.1</v>
      </c>
      <c r="U52" s="33"/>
      <c r="V52" s="33"/>
      <c r="W52" s="33"/>
      <c r="X52" s="33"/>
      <c r="Y52" s="34">
        <f>849742.9</f>
        <v>849742.9</v>
      </c>
      <c r="Z52" s="34"/>
    </row>
    <row r="53" spans="1:26" s="1" customFormat="1" ht="13.5" customHeight="1">
      <c r="A53" s="30" t="s">
        <v>112</v>
      </c>
      <c r="B53" s="30"/>
      <c r="C53" s="30"/>
      <c r="D53" s="30"/>
      <c r="E53" s="30"/>
      <c r="F53" s="30"/>
      <c r="G53" s="30"/>
      <c r="H53" s="30"/>
      <c r="I53" s="31" t="s">
        <v>81</v>
      </c>
      <c r="J53" s="31"/>
      <c r="K53" s="31"/>
      <c r="L53" s="31" t="s">
        <v>109</v>
      </c>
      <c r="M53" s="31"/>
      <c r="N53" s="31"/>
      <c r="O53" s="32" t="s">
        <v>113</v>
      </c>
      <c r="P53" s="32"/>
      <c r="Q53" s="33">
        <f>120000</f>
        <v>120000</v>
      </c>
      <c r="R53" s="33"/>
      <c r="S53" s="33"/>
      <c r="T53" s="33">
        <f>30000</f>
        <v>30000</v>
      </c>
      <c r="U53" s="33"/>
      <c r="V53" s="33"/>
      <c r="W53" s="33"/>
      <c r="X53" s="33"/>
      <c r="Y53" s="34">
        <f>90000</f>
        <v>90000</v>
      </c>
      <c r="Z53" s="34"/>
    </row>
    <row r="54" spans="1:26" s="1" customFormat="1" ht="13.5" customHeight="1">
      <c r="A54" s="30" t="s">
        <v>114</v>
      </c>
      <c r="B54" s="30"/>
      <c r="C54" s="30"/>
      <c r="D54" s="30"/>
      <c r="E54" s="30"/>
      <c r="F54" s="30"/>
      <c r="G54" s="30"/>
      <c r="H54" s="30"/>
      <c r="I54" s="31" t="s">
        <v>81</v>
      </c>
      <c r="J54" s="31"/>
      <c r="K54" s="31"/>
      <c r="L54" s="31" t="s">
        <v>109</v>
      </c>
      <c r="M54" s="31"/>
      <c r="N54" s="31"/>
      <c r="O54" s="32" t="s">
        <v>115</v>
      </c>
      <c r="P54" s="32"/>
      <c r="Q54" s="33">
        <f>350000</f>
        <v>350000</v>
      </c>
      <c r="R54" s="33"/>
      <c r="S54" s="33"/>
      <c r="T54" s="33">
        <f>90055.47</f>
        <v>90055.47</v>
      </c>
      <c r="U54" s="33"/>
      <c r="V54" s="33"/>
      <c r="W54" s="33"/>
      <c r="X54" s="33"/>
      <c r="Y54" s="34">
        <f>259944.53</f>
        <v>259944.53</v>
      </c>
      <c r="Z54" s="34"/>
    </row>
    <row r="55" spans="1:26" s="1" customFormat="1" ht="13.5" customHeight="1">
      <c r="A55" s="30" t="s">
        <v>94</v>
      </c>
      <c r="B55" s="30"/>
      <c r="C55" s="30"/>
      <c r="D55" s="30"/>
      <c r="E55" s="30"/>
      <c r="F55" s="30"/>
      <c r="G55" s="30"/>
      <c r="H55" s="30"/>
      <c r="I55" s="31" t="s">
        <v>81</v>
      </c>
      <c r="J55" s="31"/>
      <c r="K55" s="31"/>
      <c r="L55" s="31" t="s">
        <v>109</v>
      </c>
      <c r="M55" s="31"/>
      <c r="N55" s="31"/>
      <c r="O55" s="32" t="s">
        <v>95</v>
      </c>
      <c r="P55" s="32"/>
      <c r="Q55" s="33">
        <f>350000</f>
        <v>350000</v>
      </c>
      <c r="R55" s="33"/>
      <c r="S55" s="33"/>
      <c r="T55" s="33">
        <f>97900.52</f>
        <v>97900.52</v>
      </c>
      <c r="U55" s="33"/>
      <c r="V55" s="33"/>
      <c r="W55" s="33"/>
      <c r="X55" s="33"/>
      <c r="Y55" s="34">
        <f>252099.48</f>
        <v>252099.48</v>
      </c>
      <c r="Z55" s="34"/>
    </row>
    <row r="56" spans="1:26" s="1" customFormat="1" ht="13.5" customHeight="1">
      <c r="A56" s="30" t="s">
        <v>100</v>
      </c>
      <c r="B56" s="30"/>
      <c r="C56" s="30"/>
      <c r="D56" s="30"/>
      <c r="E56" s="30"/>
      <c r="F56" s="30"/>
      <c r="G56" s="30"/>
      <c r="H56" s="30"/>
      <c r="I56" s="31" t="s">
        <v>81</v>
      </c>
      <c r="J56" s="31"/>
      <c r="K56" s="31"/>
      <c r="L56" s="31" t="s">
        <v>109</v>
      </c>
      <c r="M56" s="31"/>
      <c r="N56" s="31"/>
      <c r="O56" s="32" t="s">
        <v>102</v>
      </c>
      <c r="P56" s="32"/>
      <c r="Q56" s="33">
        <f>6500</f>
        <v>6500</v>
      </c>
      <c r="R56" s="33"/>
      <c r="S56" s="33"/>
      <c r="T56" s="33">
        <f>3176.64</f>
        <v>3176.64</v>
      </c>
      <c r="U56" s="33"/>
      <c r="V56" s="33"/>
      <c r="W56" s="33"/>
      <c r="X56" s="33"/>
      <c r="Y56" s="34">
        <f>3323.36</f>
        <v>3323.36</v>
      </c>
      <c r="Z56" s="34"/>
    </row>
    <row r="57" spans="1:26" s="1" customFormat="1" ht="13.5" customHeight="1">
      <c r="A57" s="30" t="s">
        <v>116</v>
      </c>
      <c r="B57" s="30"/>
      <c r="C57" s="30"/>
      <c r="D57" s="30"/>
      <c r="E57" s="30"/>
      <c r="F57" s="30"/>
      <c r="G57" s="30"/>
      <c r="H57" s="30"/>
      <c r="I57" s="31" t="s">
        <v>81</v>
      </c>
      <c r="J57" s="31"/>
      <c r="K57" s="31"/>
      <c r="L57" s="31" t="s">
        <v>109</v>
      </c>
      <c r="M57" s="31"/>
      <c r="N57" s="31"/>
      <c r="O57" s="32" t="s">
        <v>117</v>
      </c>
      <c r="P57" s="32"/>
      <c r="Q57" s="33">
        <f>423000</f>
        <v>423000</v>
      </c>
      <c r="R57" s="33"/>
      <c r="S57" s="33"/>
      <c r="T57" s="33">
        <f>174929.72</f>
        <v>174929.72</v>
      </c>
      <c r="U57" s="33"/>
      <c r="V57" s="33"/>
      <c r="W57" s="33"/>
      <c r="X57" s="33"/>
      <c r="Y57" s="34">
        <f>248070.28</f>
        <v>248070.28</v>
      </c>
      <c r="Z57" s="34"/>
    </row>
    <row r="58" spans="1:26" s="1" customFormat="1" ht="13.5" customHeight="1">
      <c r="A58" s="30" t="s">
        <v>100</v>
      </c>
      <c r="B58" s="30"/>
      <c r="C58" s="30"/>
      <c r="D58" s="30"/>
      <c r="E58" s="30"/>
      <c r="F58" s="30"/>
      <c r="G58" s="30"/>
      <c r="H58" s="30"/>
      <c r="I58" s="31" t="s">
        <v>81</v>
      </c>
      <c r="J58" s="31"/>
      <c r="K58" s="31"/>
      <c r="L58" s="31" t="s">
        <v>118</v>
      </c>
      <c r="M58" s="31"/>
      <c r="N58" s="31"/>
      <c r="O58" s="32" t="s">
        <v>102</v>
      </c>
      <c r="P58" s="32"/>
      <c r="Q58" s="33">
        <f>600000</f>
        <v>600000</v>
      </c>
      <c r="R58" s="33"/>
      <c r="S58" s="33"/>
      <c r="T58" s="33">
        <f>330282</f>
        <v>330282</v>
      </c>
      <c r="U58" s="33"/>
      <c r="V58" s="33"/>
      <c r="W58" s="33"/>
      <c r="X58" s="33"/>
      <c r="Y58" s="34">
        <f>269718</f>
        <v>269718</v>
      </c>
      <c r="Z58" s="34"/>
    </row>
    <row r="59" spans="1:26" s="1" customFormat="1" ht="13.5" customHeight="1">
      <c r="A59" s="30" t="s">
        <v>89</v>
      </c>
      <c r="B59" s="30"/>
      <c r="C59" s="30"/>
      <c r="D59" s="30"/>
      <c r="E59" s="30"/>
      <c r="F59" s="30"/>
      <c r="G59" s="30"/>
      <c r="H59" s="30"/>
      <c r="I59" s="31" t="s">
        <v>81</v>
      </c>
      <c r="J59" s="31"/>
      <c r="K59" s="31"/>
      <c r="L59" s="31" t="s">
        <v>119</v>
      </c>
      <c r="M59" s="31"/>
      <c r="N59" s="31"/>
      <c r="O59" s="32" t="s">
        <v>91</v>
      </c>
      <c r="P59" s="32"/>
      <c r="Q59" s="33">
        <f>400000</f>
        <v>400000</v>
      </c>
      <c r="R59" s="33"/>
      <c r="S59" s="33"/>
      <c r="T59" s="33">
        <f>11476</f>
        <v>11476</v>
      </c>
      <c r="U59" s="33"/>
      <c r="V59" s="33"/>
      <c r="W59" s="33"/>
      <c r="X59" s="33"/>
      <c r="Y59" s="34">
        <f>388524</f>
        <v>388524</v>
      </c>
      <c r="Z59" s="34"/>
    </row>
    <row r="60" spans="1:26" s="1" customFormat="1" ht="13.5" customHeight="1">
      <c r="A60" s="30" t="s">
        <v>114</v>
      </c>
      <c r="B60" s="30"/>
      <c r="C60" s="30"/>
      <c r="D60" s="30"/>
      <c r="E60" s="30"/>
      <c r="F60" s="30"/>
      <c r="G60" s="30"/>
      <c r="H60" s="30"/>
      <c r="I60" s="31" t="s">
        <v>81</v>
      </c>
      <c r="J60" s="31"/>
      <c r="K60" s="31"/>
      <c r="L60" s="31" t="s">
        <v>120</v>
      </c>
      <c r="M60" s="31"/>
      <c r="N60" s="31"/>
      <c r="O60" s="32" t="s">
        <v>115</v>
      </c>
      <c r="P60" s="32"/>
      <c r="Q60" s="33">
        <f>50000</f>
        <v>50000</v>
      </c>
      <c r="R60" s="33"/>
      <c r="S60" s="33"/>
      <c r="T60" s="33">
        <f>731.24</f>
        <v>731.24</v>
      </c>
      <c r="U60" s="33"/>
      <c r="V60" s="33"/>
      <c r="W60" s="33"/>
      <c r="X60" s="33"/>
      <c r="Y60" s="34">
        <f>49268.76</f>
        <v>49268.76</v>
      </c>
      <c r="Z60" s="34"/>
    </row>
    <row r="61" spans="1:26" s="1" customFormat="1" ht="13.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1" t="s">
        <v>81</v>
      </c>
      <c r="J61" s="31"/>
      <c r="K61" s="31"/>
      <c r="L61" s="31" t="s">
        <v>120</v>
      </c>
      <c r="M61" s="31"/>
      <c r="N61" s="31"/>
      <c r="O61" s="32" t="s">
        <v>95</v>
      </c>
      <c r="P61" s="32"/>
      <c r="Q61" s="33">
        <f>50000</f>
        <v>50000</v>
      </c>
      <c r="R61" s="33"/>
      <c r="S61" s="33"/>
      <c r="T61" s="35" t="s">
        <v>53</v>
      </c>
      <c r="U61" s="35"/>
      <c r="V61" s="35"/>
      <c r="W61" s="35"/>
      <c r="X61" s="35"/>
      <c r="Y61" s="34">
        <f>50000</f>
        <v>50000</v>
      </c>
      <c r="Z61" s="34"/>
    </row>
    <row r="62" spans="1:26" s="1" customFormat="1" ht="13.5" customHeight="1">
      <c r="A62" s="30" t="s">
        <v>100</v>
      </c>
      <c r="B62" s="30"/>
      <c r="C62" s="30"/>
      <c r="D62" s="30"/>
      <c r="E62" s="30"/>
      <c r="F62" s="30"/>
      <c r="G62" s="30"/>
      <c r="H62" s="30"/>
      <c r="I62" s="31" t="s">
        <v>81</v>
      </c>
      <c r="J62" s="31"/>
      <c r="K62" s="31"/>
      <c r="L62" s="31" t="s">
        <v>120</v>
      </c>
      <c r="M62" s="31"/>
      <c r="N62" s="31"/>
      <c r="O62" s="32" t="s">
        <v>102</v>
      </c>
      <c r="P62" s="32"/>
      <c r="Q62" s="33">
        <f>200000</f>
        <v>200000</v>
      </c>
      <c r="R62" s="33"/>
      <c r="S62" s="33"/>
      <c r="T62" s="33">
        <f>102691.05</f>
        <v>102691.05</v>
      </c>
      <c r="U62" s="33"/>
      <c r="V62" s="33"/>
      <c r="W62" s="33"/>
      <c r="X62" s="33"/>
      <c r="Y62" s="34">
        <f>97308.95</f>
        <v>97308.95</v>
      </c>
      <c r="Z62" s="34"/>
    </row>
    <row r="63" spans="1:26" s="1" customFormat="1" ht="13.5" customHeight="1">
      <c r="A63" s="30" t="s">
        <v>116</v>
      </c>
      <c r="B63" s="30"/>
      <c r="C63" s="30"/>
      <c r="D63" s="30"/>
      <c r="E63" s="30"/>
      <c r="F63" s="30"/>
      <c r="G63" s="30"/>
      <c r="H63" s="30"/>
      <c r="I63" s="31" t="s">
        <v>81</v>
      </c>
      <c r="J63" s="31"/>
      <c r="K63" s="31"/>
      <c r="L63" s="31" t="s">
        <v>120</v>
      </c>
      <c r="M63" s="31"/>
      <c r="N63" s="31"/>
      <c r="O63" s="32" t="s">
        <v>117</v>
      </c>
      <c r="P63" s="32"/>
      <c r="Q63" s="33">
        <f>100000</f>
        <v>100000</v>
      </c>
      <c r="R63" s="33"/>
      <c r="S63" s="33"/>
      <c r="T63" s="33">
        <f>390</f>
        <v>390</v>
      </c>
      <c r="U63" s="33"/>
      <c r="V63" s="33"/>
      <c r="W63" s="33"/>
      <c r="X63" s="33"/>
      <c r="Y63" s="34">
        <f>99610</f>
        <v>99610</v>
      </c>
      <c r="Z63" s="34"/>
    </row>
    <row r="64" spans="1:26" s="1" customFormat="1" ht="13.5" customHeight="1">
      <c r="A64" s="30" t="s">
        <v>100</v>
      </c>
      <c r="B64" s="30"/>
      <c r="C64" s="30"/>
      <c r="D64" s="30"/>
      <c r="E64" s="30"/>
      <c r="F64" s="30"/>
      <c r="G64" s="30"/>
      <c r="H64" s="30"/>
      <c r="I64" s="31" t="s">
        <v>81</v>
      </c>
      <c r="J64" s="31"/>
      <c r="K64" s="31"/>
      <c r="L64" s="31" t="s">
        <v>121</v>
      </c>
      <c r="M64" s="31"/>
      <c r="N64" s="31"/>
      <c r="O64" s="32" t="s">
        <v>102</v>
      </c>
      <c r="P64" s="32"/>
      <c r="Q64" s="33">
        <f>100000</f>
        <v>100000</v>
      </c>
      <c r="R64" s="33"/>
      <c r="S64" s="33"/>
      <c r="T64" s="33">
        <f>80998</f>
        <v>80998</v>
      </c>
      <c r="U64" s="33"/>
      <c r="V64" s="33"/>
      <c r="W64" s="33"/>
      <c r="X64" s="33"/>
      <c r="Y64" s="34">
        <f>19002</f>
        <v>19002</v>
      </c>
      <c r="Z64" s="34"/>
    </row>
    <row r="65" spans="1:26" s="1" customFormat="1" ht="13.5" customHeight="1">
      <c r="A65" s="30" t="s">
        <v>82</v>
      </c>
      <c r="B65" s="30"/>
      <c r="C65" s="30"/>
      <c r="D65" s="30"/>
      <c r="E65" s="30"/>
      <c r="F65" s="30"/>
      <c r="G65" s="30"/>
      <c r="H65" s="30"/>
      <c r="I65" s="31" t="s">
        <v>81</v>
      </c>
      <c r="J65" s="31"/>
      <c r="K65" s="31"/>
      <c r="L65" s="31" t="s">
        <v>122</v>
      </c>
      <c r="M65" s="31"/>
      <c r="N65" s="31"/>
      <c r="O65" s="32" t="s">
        <v>84</v>
      </c>
      <c r="P65" s="32"/>
      <c r="Q65" s="33">
        <f>602800</f>
        <v>602800</v>
      </c>
      <c r="R65" s="33"/>
      <c r="S65" s="33"/>
      <c r="T65" s="33">
        <f>136534.99</f>
        <v>136534.99</v>
      </c>
      <c r="U65" s="33"/>
      <c r="V65" s="33"/>
      <c r="W65" s="33"/>
      <c r="X65" s="33"/>
      <c r="Y65" s="34">
        <f>466265.01</f>
        <v>466265.01</v>
      </c>
      <c r="Z65" s="34"/>
    </row>
    <row r="66" spans="1:26" s="1" customFormat="1" ht="13.5" customHeight="1">
      <c r="A66" s="30" t="s">
        <v>85</v>
      </c>
      <c r="B66" s="30"/>
      <c r="C66" s="30"/>
      <c r="D66" s="30"/>
      <c r="E66" s="30"/>
      <c r="F66" s="30"/>
      <c r="G66" s="30"/>
      <c r="H66" s="30"/>
      <c r="I66" s="31" t="s">
        <v>81</v>
      </c>
      <c r="J66" s="31"/>
      <c r="K66" s="31"/>
      <c r="L66" s="31" t="s">
        <v>123</v>
      </c>
      <c r="M66" s="31"/>
      <c r="N66" s="31"/>
      <c r="O66" s="32" t="s">
        <v>87</v>
      </c>
      <c r="P66" s="32"/>
      <c r="Q66" s="33">
        <f>182100</f>
        <v>182100</v>
      </c>
      <c r="R66" s="33"/>
      <c r="S66" s="33"/>
      <c r="T66" s="33">
        <f>18317</f>
        <v>18317</v>
      </c>
      <c r="U66" s="33"/>
      <c r="V66" s="33"/>
      <c r="W66" s="33"/>
      <c r="X66" s="33"/>
      <c r="Y66" s="34">
        <f>163783</f>
        <v>163783</v>
      </c>
      <c r="Z66" s="34"/>
    </row>
    <row r="67" spans="1:26" s="1" customFormat="1" ht="13.5" customHeight="1">
      <c r="A67" s="30" t="s">
        <v>82</v>
      </c>
      <c r="B67" s="30"/>
      <c r="C67" s="30"/>
      <c r="D67" s="30"/>
      <c r="E67" s="30"/>
      <c r="F67" s="30"/>
      <c r="G67" s="30"/>
      <c r="H67" s="30"/>
      <c r="I67" s="31" t="s">
        <v>81</v>
      </c>
      <c r="J67" s="31"/>
      <c r="K67" s="31"/>
      <c r="L67" s="31" t="s">
        <v>124</v>
      </c>
      <c r="M67" s="31"/>
      <c r="N67" s="31"/>
      <c r="O67" s="32" t="s">
        <v>84</v>
      </c>
      <c r="P67" s="32"/>
      <c r="Q67" s="33">
        <f>41500</f>
        <v>41500</v>
      </c>
      <c r="R67" s="33"/>
      <c r="S67" s="33"/>
      <c r="T67" s="33">
        <f>10820</f>
        <v>10820</v>
      </c>
      <c r="U67" s="33"/>
      <c r="V67" s="33"/>
      <c r="W67" s="33"/>
      <c r="X67" s="33"/>
      <c r="Y67" s="34">
        <f>30680</f>
        <v>30680</v>
      </c>
      <c r="Z67" s="34"/>
    </row>
    <row r="68" spans="1:26" s="1" customFormat="1" ht="13.5" customHeight="1">
      <c r="A68" s="30" t="s">
        <v>85</v>
      </c>
      <c r="B68" s="30"/>
      <c r="C68" s="30"/>
      <c r="D68" s="30"/>
      <c r="E68" s="30"/>
      <c r="F68" s="30"/>
      <c r="G68" s="30"/>
      <c r="H68" s="30"/>
      <c r="I68" s="31" t="s">
        <v>81</v>
      </c>
      <c r="J68" s="31"/>
      <c r="K68" s="31"/>
      <c r="L68" s="31" t="s">
        <v>125</v>
      </c>
      <c r="M68" s="31"/>
      <c r="N68" s="31"/>
      <c r="O68" s="32" t="s">
        <v>87</v>
      </c>
      <c r="P68" s="32"/>
      <c r="Q68" s="33">
        <f>12600</f>
        <v>12600</v>
      </c>
      <c r="R68" s="33"/>
      <c r="S68" s="33"/>
      <c r="T68" s="35" t="s">
        <v>53</v>
      </c>
      <c r="U68" s="35"/>
      <c r="V68" s="35"/>
      <c r="W68" s="35"/>
      <c r="X68" s="35"/>
      <c r="Y68" s="34">
        <f>12600</f>
        <v>12600</v>
      </c>
      <c r="Z68" s="34"/>
    </row>
    <row r="69" spans="1:26" s="1" customFormat="1" ht="13.5" customHeight="1">
      <c r="A69" s="30" t="s">
        <v>82</v>
      </c>
      <c r="B69" s="30"/>
      <c r="C69" s="30"/>
      <c r="D69" s="30"/>
      <c r="E69" s="30"/>
      <c r="F69" s="30"/>
      <c r="G69" s="30"/>
      <c r="H69" s="30"/>
      <c r="I69" s="31" t="s">
        <v>81</v>
      </c>
      <c r="J69" s="31"/>
      <c r="K69" s="31"/>
      <c r="L69" s="31" t="s">
        <v>126</v>
      </c>
      <c r="M69" s="31"/>
      <c r="N69" s="31"/>
      <c r="O69" s="32" t="s">
        <v>84</v>
      </c>
      <c r="P69" s="32"/>
      <c r="Q69" s="33">
        <f>49100</f>
        <v>49100</v>
      </c>
      <c r="R69" s="33"/>
      <c r="S69" s="33"/>
      <c r="T69" s="33">
        <f>16400</f>
        <v>16400</v>
      </c>
      <c r="U69" s="33"/>
      <c r="V69" s="33"/>
      <c r="W69" s="33"/>
      <c r="X69" s="33"/>
      <c r="Y69" s="34">
        <f>32700</f>
        <v>32700</v>
      </c>
      <c r="Z69" s="34"/>
    </row>
    <row r="70" spans="1:26" s="1" customFormat="1" ht="13.5" customHeight="1">
      <c r="A70" s="30" t="s">
        <v>85</v>
      </c>
      <c r="B70" s="30"/>
      <c r="C70" s="30"/>
      <c r="D70" s="30"/>
      <c r="E70" s="30"/>
      <c r="F70" s="30"/>
      <c r="G70" s="30"/>
      <c r="H70" s="30"/>
      <c r="I70" s="31" t="s">
        <v>81</v>
      </c>
      <c r="J70" s="31"/>
      <c r="K70" s="31"/>
      <c r="L70" s="31" t="s">
        <v>127</v>
      </c>
      <c r="M70" s="31"/>
      <c r="N70" s="31"/>
      <c r="O70" s="32" t="s">
        <v>87</v>
      </c>
      <c r="P70" s="32"/>
      <c r="Q70" s="33">
        <f>14900</f>
        <v>14900</v>
      </c>
      <c r="R70" s="33"/>
      <c r="S70" s="33"/>
      <c r="T70" s="33">
        <f>4920</f>
        <v>4920</v>
      </c>
      <c r="U70" s="33"/>
      <c r="V70" s="33"/>
      <c r="W70" s="33"/>
      <c r="X70" s="33"/>
      <c r="Y70" s="34">
        <f>9980</f>
        <v>9980</v>
      </c>
      <c r="Z70" s="34"/>
    </row>
    <row r="71" spans="1:26" s="1" customFormat="1" ht="13.5" customHeight="1">
      <c r="A71" s="30" t="s">
        <v>100</v>
      </c>
      <c r="B71" s="30"/>
      <c r="C71" s="30"/>
      <c r="D71" s="30"/>
      <c r="E71" s="30"/>
      <c r="F71" s="30"/>
      <c r="G71" s="30"/>
      <c r="H71" s="30"/>
      <c r="I71" s="31" t="s">
        <v>81</v>
      </c>
      <c r="J71" s="31"/>
      <c r="K71" s="31"/>
      <c r="L71" s="31" t="s">
        <v>128</v>
      </c>
      <c r="M71" s="31"/>
      <c r="N71" s="31"/>
      <c r="O71" s="32" t="s">
        <v>102</v>
      </c>
      <c r="P71" s="32"/>
      <c r="Q71" s="33">
        <f>9690</f>
        <v>9690</v>
      </c>
      <c r="R71" s="33"/>
      <c r="S71" s="33"/>
      <c r="T71" s="35" t="s">
        <v>53</v>
      </c>
      <c r="U71" s="35"/>
      <c r="V71" s="35"/>
      <c r="W71" s="35"/>
      <c r="X71" s="35"/>
      <c r="Y71" s="34">
        <f>9690</f>
        <v>9690</v>
      </c>
      <c r="Z71" s="34"/>
    </row>
    <row r="72" spans="1:26" s="1" customFormat="1" ht="13.5" customHeight="1">
      <c r="A72" s="30" t="s">
        <v>100</v>
      </c>
      <c r="B72" s="30"/>
      <c r="C72" s="30"/>
      <c r="D72" s="30"/>
      <c r="E72" s="30"/>
      <c r="F72" s="30"/>
      <c r="G72" s="30"/>
      <c r="H72" s="30"/>
      <c r="I72" s="31" t="s">
        <v>81</v>
      </c>
      <c r="J72" s="31"/>
      <c r="K72" s="31"/>
      <c r="L72" s="31" t="s">
        <v>129</v>
      </c>
      <c r="M72" s="31"/>
      <c r="N72" s="31"/>
      <c r="O72" s="32" t="s">
        <v>102</v>
      </c>
      <c r="P72" s="32"/>
      <c r="Q72" s="33">
        <f>4210</f>
        <v>4210</v>
      </c>
      <c r="R72" s="33"/>
      <c r="S72" s="33"/>
      <c r="T72" s="35" t="s">
        <v>53</v>
      </c>
      <c r="U72" s="35"/>
      <c r="V72" s="35"/>
      <c r="W72" s="35"/>
      <c r="X72" s="35"/>
      <c r="Y72" s="34">
        <f>4210</f>
        <v>4210</v>
      </c>
      <c r="Z72" s="34"/>
    </row>
    <row r="73" spans="1:26" s="1" customFormat="1" ht="13.5" customHeight="1">
      <c r="A73" s="30" t="s">
        <v>94</v>
      </c>
      <c r="B73" s="30"/>
      <c r="C73" s="30"/>
      <c r="D73" s="30"/>
      <c r="E73" s="30"/>
      <c r="F73" s="30"/>
      <c r="G73" s="30"/>
      <c r="H73" s="30"/>
      <c r="I73" s="31" t="s">
        <v>81</v>
      </c>
      <c r="J73" s="31"/>
      <c r="K73" s="31"/>
      <c r="L73" s="31" t="s">
        <v>130</v>
      </c>
      <c r="M73" s="31"/>
      <c r="N73" s="31"/>
      <c r="O73" s="32" t="s">
        <v>95</v>
      </c>
      <c r="P73" s="32"/>
      <c r="Q73" s="33">
        <f>1511337</f>
        <v>1511337</v>
      </c>
      <c r="R73" s="33"/>
      <c r="S73" s="33"/>
      <c r="T73" s="33">
        <f>180473.85</f>
        <v>180473.85</v>
      </c>
      <c r="U73" s="33"/>
      <c r="V73" s="33"/>
      <c r="W73" s="33"/>
      <c r="X73" s="33"/>
      <c r="Y73" s="34">
        <f>1330863.15</f>
        <v>1330863.15</v>
      </c>
      <c r="Z73" s="34"/>
    </row>
    <row r="74" spans="1:26" s="1" customFormat="1" ht="24" customHeight="1">
      <c r="A74" s="30" t="s">
        <v>131</v>
      </c>
      <c r="B74" s="30"/>
      <c r="C74" s="30"/>
      <c r="D74" s="30"/>
      <c r="E74" s="30"/>
      <c r="F74" s="30"/>
      <c r="G74" s="30"/>
      <c r="H74" s="30"/>
      <c r="I74" s="31" t="s">
        <v>81</v>
      </c>
      <c r="J74" s="31"/>
      <c r="K74" s="31"/>
      <c r="L74" s="31" t="s">
        <v>132</v>
      </c>
      <c r="M74" s="31"/>
      <c r="N74" s="31"/>
      <c r="O74" s="32" t="s">
        <v>133</v>
      </c>
      <c r="P74" s="32"/>
      <c r="Q74" s="33">
        <f>381810</f>
        <v>381810</v>
      </c>
      <c r="R74" s="33"/>
      <c r="S74" s="33"/>
      <c r="T74" s="33">
        <f>76362</f>
        <v>76362</v>
      </c>
      <c r="U74" s="33"/>
      <c r="V74" s="33"/>
      <c r="W74" s="33"/>
      <c r="X74" s="33"/>
      <c r="Y74" s="34">
        <f>305448</f>
        <v>305448</v>
      </c>
      <c r="Z74" s="34"/>
    </row>
    <row r="75" spans="1:26" s="1" customFormat="1" ht="13.5" customHeight="1">
      <c r="A75" s="30" t="s">
        <v>114</v>
      </c>
      <c r="B75" s="30"/>
      <c r="C75" s="30"/>
      <c r="D75" s="30"/>
      <c r="E75" s="30"/>
      <c r="F75" s="30"/>
      <c r="G75" s="30"/>
      <c r="H75" s="30"/>
      <c r="I75" s="31" t="s">
        <v>81</v>
      </c>
      <c r="J75" s="31"/>
      <c r="K75" s="31"/>
      <c r="L75" s="31" t="s">
        <v>134</v>
      </c>
      <c r="M75" s="31"/>
      <c r="N75" s="31"/>
      <c r="O75" s="32" t="s">
        <v>115</v>
      </c>
      <c r="P75" s="32"/>
      <c r="Q75" s="33">
        <f>9435300</f>
        <v>9435300</v>
      </c>
      <c r="R75" s="33"/>
      <c r="S75" s="33"/>
      <c r="T75" s="33">
        <f>2008964.36</f>
        <v>2008964.36</v>
      </c>
      <c r="U75" s="33"/>
      <c r="V75" s="33"/>
      <c r="W75" s="33"/>
      <c r="X75" s="33"/>
      <c r="Y75" s="34">
        <f>7426335.64</f>
        <v>7426335.64</v>
      </c>
      <c r="Z75" s="34"/>
    </row>
    <row r="76" spans="1:26" s="1" customFormat="1" ht="13.5" customHeight="1">
      <c r="A76" s="30" t="s">
        <v>106</v>
      </c>
      <c r="B76" s="30"/>
      <c r="C76" s="30"/>
      <c r="D76" s="30"/>
      <c r="E76" s="30"/>
      <c r="F76" s="30"/>
      <c r="G76" s="30"/>
      <c r="H76" s="30"/>
      <c r="I76" s="31" t="s">
        <v>81</v>
      </c>
      <c r="J76" s="31"/>
      <c r="K76" s="31"/>
      <c r="L76" s="31" t="s">
        <v>135</v>
      </c>
      <c r="M76" s="31"/>
      <c r="N76" s="31"/>
      <c r="O76" s="32" t="s">
        <v>108</v>
      </c>
      <c r="P76" s="32"/>
      <c r="Q76" s="33">
        <f>10000</f>
        <v>10000</v>
      </c>
      <c r="R76" s="33"/>
      <c r="S76" s="33"/>
      <c r="T76" s="33">
        <f>2127.7</f>
        <v>2127.7</v>
      </c>
      <c r="U76" s="33"/>
      <c r="V76" s="33"/>
      <c r="W76" s="33"/>
      <c r="X76" s="33"/>
      <c r="Y76" s="34">
        <f>7872.3</f>
        <v>7872.3</v>
      </c>
      <c r="Z76" s="34"/>
    </row>
    <row r="77" spans="1:26" s="1" customFormat="1" ht="13.5" customHeight="1">
      <c r="A77" s="30" t="s">
        <v>94</v>
      </c>
      <c r="B77" s="30"/>
      <c r="C77" s="30"/>
      <c r="D77" s="30"/>
      <c r="E77" s="30"/>
      <c r="F77" s="30"/>
      <c r="G77" s="30"/>
      <c r="H77" s="30"/>
      <c r="I77" s="31" t="s">
        <v>81</v>
      </c>
      <c r="J77" s="31"/>
      <c r="K77" s="31"/>
      <c r="L77" s="31" t="s">
        <v>135</v>
      </c>
      <c r="M77" s="31"/>
      <c r="N77" s="31"/>
      <c r="O77" s="32" t="s">
        <v>95</v>
      </c>
      <c r="P77" s="32"/>
      <c r="Q77" s="33">
        <f>250000</f>
        <v>250000</v>
      </c>
      <c r="R77" s="33"/>
      <c r="S77" s="33"/>
      <c r="T77" s="33">
        <f>92497.08</f>
        <v>92497.08</v>
      </c>
      <c r="U77" s="33"/>
      <c r="V77" s="33"/>
      <c r="W77" s="33"/>
      <c r="X77" s="33"/>
      <c r="Y77" s="34">
        <f>157502.92</f>
        <v>157502.92</v>
      </c>
      <c r="Z77" s="34"/>
    </row>
    <row r="78" spans="1:26" s="1" customFormat="1" ht="13.5" customHeight="1">
      <c r="A78" s="30" t="s">
        <v>114</v>
      </c>
      <c r="B78" s="30"/>
      <c r="C78" s="30"/>
      <c r="D78" s="30"/>
      <c r="E78" s="30"/>
      <c r="F78" s="30"/>
      <c r="G78" s="30"/>
      <c r="H78" s="30"/>
      <c r="I78" s="31" t="s">
        <v>81</v>
      </c>
      <c r="J78" s="31"/>
      <c r="K78" s="31"/>
      <c r="L78" s="31" t="s">
        <v>136</v>
      </c>
      <c r="M78" s="31"/>
      <c r="N78" s="31"/>
      <c r="O78" s="32" t="s">
        <v>115</v>
      </c>
      <c r="P78" s="32"/>
      <c r="Q78" s="33">
        <f>500000</f>
        <v>500000</v>
      </c>
      <c r="R78" s="33"/>
      <c r="S78" s="33"/>
      <c r="T78" s="33">
        <f>116913.82</f>
        <v>116913.82</v>
      </c>
      <c r="U78" s="33"/>
      <c r="V78" s="33"/>
      <c r="W78" s="33"/>
      <c r="X78" s="33"/>
      <c r="Y78" s="34">
        <f>383086.18</f>
        <v>383086.18</v>
      </c>
      <c r="Z78" s="34"/>
    </row>
    <row r="79" spans="1:26" s="1" customFormat="1" ht="13.5" customHeight="1">
      <c r="A79" s="30" t="s">
        <v>97</v>
      </c>
      <c r="B79" s="30"/>
      <c r="C79" s="30"/>
      <c r="D79" s="30"/>
      <c r="E79" s="30"/>
      <c r="F79" s="30"/>
      <c r="G79" s="30"/>
      <c r="H79" s="30"/>
      <c r="I79" s="31" t="s">
        <v>81</v>
      </c>
      <c r="J79" s="31"/>
      <c r="K79" s="31"/>
      <c r="L79" s="31" t="s">
        <v>137</v>
      </c>
      <c r="M79" s="31"/>
      <c r="N79" s="31"/>
      <c r="O79" s="32" t="s">
        <v>99</v>
      </c>
      <c r="P79" s="32"/>
      <c r="Q79" s="33">
        <f>4750000</f>
        <v>4750000</v>
      </c>
      <c r="R79" s="33"/>
      <c r="S79" s="33"/>
      <c r="T79" s="35" t="s">
        <v>53</v>
      </c>
      <c r="U79" s="35"/>
      <c r="V79" s="35"/>
      <c r="W79" s="35"/>
      <c r="X79" s="35"/>
      <c r="Y79" s="34">
        <f>4750000</f>
        <v>4750000</v>
      </c>
      <c r="Z79" s="34"/>
    </row>
    <row r="80" spans="1:26" s="1" customFormat="1" ht="13.5" customHeight="1">
      <c r="A80" s="30" t="s">
        <v>97</v>
      </c>
      <c r="B80" s="30"/>
      <c r="C80" s="30"/>
      <c r="D80" s="30"/>
      <c r="E80" s="30"/>
      <c r="F80" s="30"/>
      <c r="G80" s="30"/>
      <c r="H80" s="30"/>
      <c r="I80" s="31" t="s">
        <v>81</v>
      </c>
      <c r="J80" s="31"/>
      <c r="K80" s="31"/>
      <c r="L80" s="31" t="s">
        <v>138</v>
      </c>
      <c r="M80" s="31"/>
      <c r="N80" s="31"/>
      <c r="O80" s="32" t="s">
        <v>99</v>
      </c>
      <c r="P80" s="32"/>
      <c r="Q80" s="33">
        <f>250000</f>
        <v>250000</v>
      </c>
      <c r="R80" s="33"/>
      <c r="S80" s="33"/>
      <c r="T80" s="35" t="s">
        <v>53</v>
      </c>
      <c r="U80" s="35"/>
      <c r="V80" s="35"/>
      <c r="W80" s="35"/>
      <c r="X80" s="35"/>
      <c r="Y80" s="34">
        <f>250000</f>
        <v>250000</v>
      </c>
      <c r="Z80" s="34"/>
    </row>
    <row r="81" spans="1:26" s="1" customFormat="1" ht="13.5" customHeight="1">
      <c r="A81" s="30" t="s">
        <v>110</v>
      </c>
      <c r="B81" s="30"/>
      <c r="C81" s="30"/>
      <c r="D81" s="30"/>
      <c r="E81" s="30"/>
      <c r="F81" s="30"/>
      <c r="G81" s="30"/>
      <c r="H81" s="30"/>
      <c r="I81" s="31" t="s">
        <v>81</v>
      </c>
      <c r="J81" s="31"/>
      <c r="K81" s="31"/>
      <c r="L81" s="31" t="s">
        <v>139</v>
      </c>
      <c r="M81" s="31"/>
      <c r="N81" s="31"/>
      <c r="O81" s="32" t="s">
        <v>111</v>
      </c>
      <c r="P81" s="32"/>
      <c r="Q81" s="33">
        <f>1820000</f>
        <v>1820000</v>
      </c>
      <c r="R81" s="33"/>
      <c r="S81" s="33"/>
      <c r="T81" s="33">
        <f>723921.15</f>
        <v>723921.15</v>
      </c>
      <c r="U81" s="33"/>
      <c r="V81" s="33"/>
      <c r="W81" s="33"/>
      <c r="X81" s="33"/>
      <c r="Y81" s="34">
        <f>1096078.85</f>
        <v>1096078.85</v>
      </c>
      <c r="Z81" s="34"/>
    </row>
    <row r="82" spans="1:26" s="1" customFormat="1" ht="13.5" customHeight="1">
      <c r="A82" s="30" t="s">
        <v>114</v>
      </c>
      <c r="B82" s="30"/>
      <c r="C82" s="30"/>
      <c r="D82" s="30"/>
      <c r="E82" s="30"/>
      <c r="F82" s="30"/>
      <c r="G82" s="30"/>
      <c r="H82" s="30"/>
      <c r="I82" s="31" t="s">
        <v>81</v>
      </c>
      <c r="J82" s="31"/>
      <c r="K82" s="31"/>
      <c r="L82" s="31" t="s">
        <v>139</v>
      </c>
      <c r="M82" s="31"/>
      <c r="N82" s="31"/>
      <c r="O82" s="32" t="s">
        <v>115</v>
      </c>
      <c r="P82" s="32"/>
      <c r="Q82" s="33">
        <f>400000</f>
        <v>400000</v>
      </c>
      <c r="R82" s="33"/>
      <c r="S82" s="33"/>
      <c r="T82" s="33">
        <f>212470</f>
        <v>212470</v>
      </c>
      <c r="U82" s="33"/>
      <c r="V82" s="33"/>
      <c r="W82" s="33"/>
      <c r="X82" s="33"/>
      <c r="Y82" s="34">
        <f>187530</f>
        <v>187530</v>
      </c>
      <c r="Z82" s="34"/>
    </row>
    <row r="83" spans="1:26" s="1" customFormat="1" ht="13.5" customHeight="1">
      <c r="A83" s="30" t="s">
        <v>114</v>
      </c>
      <c r="B83" s="30"/>
      <c r="C83" s="30"/>
      <c r="D83" s="30"/>
      <c r="E83" s="30"/>
      <c r="F83" s="30"/>
      <c r="G83" s="30"/>
      <c r="H83" s="30"/>
      <c r="I83" s="31" t="s">
        <v>81</v>
      </c>
      <c r="J83" s="31"/>
      <c r="K83" s="31"/>
      <c r="L83" s="31" t="s">
        <v>140</v>
      </c>
      <c r="M83" s="31"/>
      <c r="N83" s="31"/>
      <c r="O83" s="32" t="s">
        <v>115</v>
      </c>
      <c r="P83" s="32"/>
      <c r="Q83" s="33">
        <f>1634768.74</f>
        <v>1634768.74</v>
      </c>
      <c r="R83" s="33"/>
      <c r="S83" s="33"/>
      <c r="T83" s="33">
        <f>286045.2</f>
        <v>286045.2</v>
      </c>
      <c r="U83" s="33"/>
      <c r="V83" s="33"/>
      <c r="W83" s="33"/>
      <c r="X83" s="33"/>
      <c r="Y83" s="34">
        <f>1348723.54</f>
        <v>1348723.54</v>
      </c>
      <c r="Z83" s="34"/>
    </row>
    <row r="84" spans="1:26" s="1" customFormat="1" ht="13.5" customHeight="1">
      <c r="A84" s="30" t="s">
        <v>97</v>
      </c>
      <c r="B84" s="30"/>
      <c r="C84" s="30"/>
      <c r="D84" s="30"/>
      <c r="E84" s="30"/>
      <c r="F84" s="30"/>
      <c r="G84" s="30"/>
      <c r="H84" s="30"/>
      <c r="I84" s="31" t="s">
        <v>81</v>
      </c>
      <c r="J84" s="31"/>
      <c r="K84" s="31"/>
      <c r="L84" s="31" t="s">
        <v>141</v>
      </c>
      <c r="M84" s="31"/>
      <c r="N84" s="31"/>
      <c r="O84" s="32" t="s">
        <v>99</v>
      </c>
      <c r="P84" s="32"/>
      <c r="Q84" s="33">
        <f>383304</f>
        <v>383304</v>
      </c>
      <c r="R84" s="33"/>
      <c r="S84" s="33"/>
      <c r="T84" s="33">
        <f>191652</f>
        <v>191652</v>
      </c>
      <c r="U84" s="33"/>
      <c r="V84" s="33"/>
      <c r="W84" s="33"/>
      <c r="X84" s="33"/>
      <c r="Y84" s="34">
        <f>191652</f>
        <v>191652</v>
      </c>
      <c r="Z84" s="34"/>
    </row>
    <row r="85" spans="1:26" s="1" customFormat="1" ht="24" customHeight="1">
      <c r="A85" s="30" t="s">
        <v>131</v>
      </c>
      <c r="B85" s="30"/>
      <c r="C85" s="30"/>
      <c r="D85" s="30"/>
      <c r="E85" s="30"/>
      <c r="F85" s="30"/>
      <c r="G85" s="30"/>
      <c r="H85" s="30"/>
      <c r="I85" s="31" t="s">
        <v>81</v>
      </c>
      <c r="J85" s="31"/>
      <c r="K85" s="31"/>
      <c r="L85" s="31" t="s">
        <v>142</v>
      </c>
      <c r="M85" s="31"/>
      <c r="N85" s="31"/>
      <c r="O85" s="32" t="s">
        <v>133</v>
      </c>
      <c r="P85" s="32"/>
      <c r="Q85" s="33">
        <f>2000000</f>
        <v>2000000</v>
      </c>
      <c r="R85" s="33"/>
      <c r="S85" s="33"/>
      <c r="T85" s="33">
        <f>570000</f>
        <v>570000</v>
      </c>
      <c r="U85" s="33"/>
      <c r="V85" s="33"/>
      <c r="W85" s="33"/>
      <c r="X85" s="33"/>
      <c r="Y85" s="34">
        <f>1430000</f>
        <v>1430000</v>
      </c>
      <c r="Z85" s="34"/>
    </row>
    <row r="86" spans="1:26" s="1" customFormat="1" ht="24" customHeight="1">
      <c r="A86" s="30" t="s">
        <v>131</v>
      </c>
      <c r="B86" s="30"/>
      <c r="C86" s="30"/>
      <c r="D86" s="30"/>
      <c r="E86" s="30"/>
      <c r="F86" s="30"/>
      <c r="G86" s="30"/>
      <c r="H86" s="30"/>
      <c r="I86" s="31" t="s">
        <v>81</v>
      </c>
      <c r="J86" s="31"/>
      <c r="K86" s="31"/>
      <c r="L86" s="31" t="s">
        <v>143</v>
      </c>
      <c r="M86" s="31"/>
      <c r="N86" s="31"/>
      <c r="O86" s="32" t="s">
        <v>133</v>
      </c>
      <c r="P86" s="32"/>
      <c r="Q86" s="33">
        <f>19428100</f>
        <v>19428100</v>
      </c>
      <c r="R86" s="33"/>
      <c r="S86" s="33"/>
      <c r="T86" s="33">
        <f>5950000</f>
        <v>5950000</v>
      </c>
      <c r="U86" s="33"/>
      <c r="V86" s="33"/>
      <c r="W86" s="33"/>
      <c r="X86" s="33"/>
      <c r="Y86" s="34">
        <f>13478100</f>
        <v>13478100</v>
      </c>
      <c r="Z86" s="34"/>
    </row>
    <row r="87" spans="1:26" s="1" customFormat="1" ht="24" customHeight="1">
      <c r="A87" s="30" t="s">
        <v>131</v>
      </c>
      <c r="B87" s="30"/>
      <c r="C87" s="30"/>
      <c r="D87" s="30"/>
      <c r="E87" s="30"/>
      <c r="F87" s="30"/>
      <c r="G87" s="30"/>
      <c r="H87" s="30"/>
      <c r="I87" s="31" t="s">
        <v>81</v>
      </c>
      <c r="J87" s="31"/>
      <c r="K87" s="31"/>
      <c r="L87" s="31" t="s">
        <v>144</v>
      </c>
      <c r="M87" s="31"/>
      <c r="N87" s="31"/>
      <c r="O87" s="32" t="s">
        <v>133</v>
      </c>
      <c r="P87" s="32"/>
      <c r="Q87" s="33">
        <f>186600</f>
        <v>186600</v>
      </c>
      <c r="R87" s="33"/>
      <c r="S87" s="33"/>
      <c r="T87" s="33">
        <f>46654.5</f>
        <v>46654.5</v>
      </c>
      <c r="U87" s="33"/>
      <c r="V87" s="33"/>
      <c r="W87" s="33"/>
      <c r="X87" s="33"/>
      <c r="Y87" s="34">
        <f>139945.5</f>
        <v>139945.5</v>
      </c>
      <c r="Z87" s="34"/>
    </row>
    <row r="88" spans="1:26" s="1" customFormat="1" ht="24" customHeight="1">
      <c r="A88" s="30" t="s">
        <v>131</v>
      </c>
      <c r="B88" s="30"/>
      <c r="C88" s="30"/>
      <c r="D88" s="30"/>
      <c r="E88" s="30"/>
      <c r="F88" s="30"/>
      <c r="G88" s="30"/>
      <c r="H88" s="30"/>
      <c r="I88" s="31" t="s">
        <v>81</v>
      </c>
      <c r="J88" s="31"/>
      <c r="K88" s="31"/>
      <c r="L88" s="31" t="s">
        <v>145</v>
      </c>
      <c r="M88" s="31"/>
      <c r="N88" s="31"/>
      <c r="O88" s="32" t="s">
        <v>133</v>
      </c>
      <c r="P88" s="32"/>
      <c r="Q88" s="33">
        <f>9800</f>
        <v>9800</v>
      </c>
      <c r="R88" s="33"/>
      <c r="S88" s="33"/>
      <c r="T88" s="35" t="s">
        <v>53</v>
      </c>
      <c r="U88" s="35"/>
      <c r="V88" s="35"/>
      <c r="W88" s="35"/>
      <c r="X88" s="35"/>
      <c r="Y88" s="34">
        <f>9800</f>
        <v>9800</v>
      </c>
      <c r="Z88" s="34"/>
    </row>
    <row r="89" spans="1:26" s="1" customFormat="1" ht="13.5" customHeight="1">
      <c r="A89" s="30" t="s">
        <v>100</v>
      </c>
      <c r="B89" s="30"/>
      <c r="C89" s="30"/>
      <c r="D89" s="30"/>
      <c r="E89" s="30"/>
      <c r="F89" s="30"/>
      <c r="G89" s="30"/>
      <c r="H89" s="30"/>
      <c r="I89" s="31" t="s">
        <v>81</v>
      </c>
      <c r="J89" s="31"/>
      <c r="K89" s="31"/>
      <c r="L89" s="31" t="s">
        <v>146</v>
      </c>
      <c r="M89" s="31"/>
      <c r="N89" s="31"/>
      <c r="O89" s="32" t="s">
        <v>102</v>
      </c>
      <c r="P89" s="32"/>
      <c r="Q89" s="33">
        <f>40000</f>
        <v>40000</v>
      </c>
      <c r="R89" s="33"/>
      <c r="S89" s="33"/>
      <c r="T89" s="33">
        <f>17199.25</f>
        <v>17199.25</v>
      </c>
      <c r="U89" s="33"/>
      <c r="V89" s="33"/>
      <c r="W89" s="33"/>
      <c r="X89" s="33"/>
      <c r="Y89" s="34">
        <f>22800.75</f>
        <v>22800.75</v>
      </c>
      <c r="Z89" s="34"/>
    </row>
    <row r="90" spans="1:26" s="1" customFormat="1" ht="13.5" customHeight="1">
      <c r="A90" s="30" t="s">
        <v>94</v>
      </c>
      <c r="B90" s="30"/>
      <c r="C90" s="30"/>
      <c r="D90" s="30"/>
      <c r="E90" s="30"/>
      <c r="F90" s="30"/>
      <c r="G90" s="30"/>
      <c r="H90" s="30"/>
      <c r="I90" s="31" t="s">
        <v>81</v>
      </c>
      <c r="J90" s="31"/>
      <c r="K90" s="31"/>
      <c r="L90" s="31" t="s">
        <v>147</v>
      </c>
      <c r="M90" s="31"/>
      <c r="N90" s="31"/>
      <c r="O90" s="32" t="s">
        <v>95</v>
      </c>
      <c r="P90" s="32"/>
      <c r="Q90" s="33">
        <f>200000</f>
        <v>200000</v>
      </c>
      <c r="R90" s="33"/>
      <c r="S90" s="33"/>
      <c r="T90" s="33">
        <f>98499.24</f>
        <v>98499.24</v>
      </c>
      <c r="U90" s="33"/>
      <c r="V90" s="33"/>
      <c r="W90" s="33"/>
      <c r="X90" s="33"/>
      <c r="Y90" s="34">
        <f>101500.76</f>
        <v>101500.76</v>
      </c>
      <c r="Z90" s="34"/>
    </row>
    <row r="91" spans="1:26" s="1" customFormat="1" ht="15" customHeight="1">
      <c r="A91" s="36" t="s">
        <v>148</v>
      </c>
      <c r="B91" s="36"/>
      <c r="C91" s="36"/>
      <c r="D91" s="36"/>
      <c r="E91" s="36"/>
      <c r="F91" s="36"/>
      <c r="G91" s="36"/>
      <c r="H91" s="36"/>
      <c r="I91" s="37" t="s">
        <v>149</v>
      </c>
      <c r="J91" s="37"/>
      <c r="K91" s="37"/>
      <c r="L91" s="37" t="s">
        <v>36</v>
      </c>
      <c r="M91" s="37"/>
      <c r="N91" s="37"/>
      <c r="O91" s="38" t="s">
        <v>36</v>
      </c>
      <c r="P91" s="38"/>
      <c r="Q91" s="39">
        <f>-1006076.74</f>
        <v>-1006076.74</v>
      </c>
      <c r="R91" s="39"/>
      <c r="S91" s="39"/>
      <c r="T91" s="39">
        <f>730029.69</f>
        <v>730029.69</v>
      </c>
      <c r="U91" s="39"/>
      <c r="V91" s="39"/>
      <c r="W91" s="39"/>
      <c r="X91" s="39"/>
      <c r="Y91" s="40" t="s">
        <v>36</v>
      </c>
      <c r="Z91" s="40"/>
    </row>
    <row r="92" spans="1:26" s="1" customFormat="1" ht="13.5" customHeight="1">
      <c r="A92" s="7" t="s">
        <v>10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s="1" customFormat="1" ht="13.5" customHeight="1">
      <c r="A93" s="12" t="s">
        <v>150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s="1" customFormat="1" ht="45.75" customHeight="1">
      <c r="A94" s="13" t="s">
        <v>22</v>
      </c>
      <c r="B94" s="13"/>
      <c r="C94" s="13"/>
      <c r="D94" s="13"/>
      <c r="E94" s="13"/>
      <c r="F94" s="13"/>
      <c r="G94" s="13"/>
      <c r="H94" s="13"/>
      <c r="I94" s="13"/>
      <c r="J94" s="13" t="s">
        <v>23</v>
      </c>
      <c r="K94" s="13"/>
      <c r="L94" s="13"/>
      <c r="M94" s="13" t="s">
        <v>151</v>
      </c>
      <c r="N94" s="13"/>
      <c r="O94" s="13"/>
      <c r="P94" s="14" t="s">
        <v>25</v>
      </c>
      <c r="Q94" s="14"/>
      <c r="R94" s="14"/>
      <c r="S94" s="14" t="s">
        <v>26</v>
      </c>
      <c r="T94" s="14"/>
      <c r="U94" s="14"/>
      <c r="V94" s="14"/>
      <c r="W94" s="14"/>
      <c r="X94" s="15" t="s">
        <v>27</v>
      </c>
      <c r="Y94" s="15"/>
      <c r="Z94" s="15"/>
    </row>
    <row r="95" spans="1:26" s="1" customFormat="1" ht="12.75" customHeight="1">
      <c r="A95" s="16" t="s">
        <v>28</v>
      </c>
      <c r="B95" s="16"/>
      <c r="C95" s="16"/>
      <c r="D95" s="16"/>
      <c r="E95" s="16"/>
      <c r="F95" s="16"/>
      <c r="G95" s="16"/>
      <c r="H95" s="16"/>
      <c r="I95" s="16"/>
      <c r="J95" s="16" t="s">
        <v>29</v>
      </c>
      <c r="K95" s="16"/>
      <c r="L95" s="16"/>
      <c r="M95" s="16" t="s">
        <v>30</v>
      </c>
      <c r="N95" s="16"/>
      <c r="O95" s="16"/>
      <c r="P95" s="17" t="s">
        <v>31</v>
      </c>
      <c r="Q95" s="17"/>
      <c r="R95" s="17"/>
      <c r="S95" s="17" t="s">
        <v>32</v>
      </c>
      <c r="T95" s="17"/>
      <c r="U95" s="17"/>
      <c r="V95" s="17"/>
      <c r="W95" s="17"/>
      <c r="X95" s="18" t="s">
        <v>33</v>
      </c>
      <c r="Y95" s="18"/>
      <c r="Z95" s="18"/>
    </row>
    <row r="96" spans="1:26" s="1" customFormat="1" ht="13.5" customHeight="1">
      <c r="A96" s="19" t="s">
        <v>152</v>
      </c>
      <c r="B96" s="19"/>
      <c r="C96" s="19"/>
      <c r="D96" s="19"/>
      <c r="E96" s="19"/>
      <c r="F96" s="19"/>
      <c r="G96" s="19"/>
      <c r="H96" s="19"/>
      <c r="I96" s="19"/>
      <c r="J96" s="20" t="s">
        <v>153</v>
      </c>
      <c r="K96" s="20"/>
      <c r="L96" s="20"/>
      <c r="M96" s="20" t="s">
        <v>36</v>
      </c>
      <c r="N96" s="20"/>
      <c r="O96" s="20"/>
      <c r="P96" s="41">
        <f>1006076.74</f>
        <v>1006076.74</v>
      </c>
      <c r="Q96" s="41"/>
      <c r="R96" s="41"/>
      <c r="S96" s="21">
        <f>-730029.69</f>
        <v>-730029.69</v>
      </c>
      <c r="T96" s="21"/>
      <c r="U96" s="21"/>
      <c r="V96" s="21"/>
      <c r="W96" s="21"/>
      <c r="X96" s="42">
        <f>1736106.43</f>
        <v>1736106.43</v>
      </c>
      <c r="Y96" s="42"/>
      <c r="Z96" s="42"/>
    </row>
    <row r="97" spans="1:26" s="1" customFormat="1" ht="13.5" customHeight="1">
      <c r="A97" s="43" t="s">
        <v>154</v>
      </c>
      <c r="B97" s="43"/>
      <c r="C97" s="43"/>
      <c r="D97" s="43"/>
      <c r="E97" s="43"/>
      <c r="F97" s="43"/>
      <c r="G97" s="43"/>
      <c r="H97" s="43"/>
      <c r="I97" s="43"/>
      <c r="J97" s="44" t="s">
        <v>10</v>
      </c>
      <c r="K97" s="44"/>
      <c r="L97" s="44"/>
      <c r="M97" s="44" t="s">
        <v>10</v>
      </c>
      <c r="N97" s="44"/>
      <c r="O97" s="44"/>
      <c r="P97" s="45" t="s">
        <v>10</v>
      </c>
      <c r="Q97" s="45"/>
      <c r="R97" s="45"/>
      <c r="S97" s="46" t="s">
        <v>10</v>
      </c>
      <c r="T97" s="46"/>
      <c r="U97" s="46"/>
      <c r="V97" s="46"/>
      <c r="W97" s="46"/>
      <c r="X97" s="47" t="s">
        <v>10</v>
      </c>
      <c r="Y97" s="47"/>
      <c r="Z97" s="47"/>
    </row>
    <row r="98" spans="1:26" s="1" customFormat="1" ht="13.5" customHeight="1">
      <c r="A98" s="23" t="s">
        <v>155</v>
      </c>
      <c r="B98" s="23"/>
      <c r="C98" s="23"/>
      <c r="D98" s="23"/>
      <c r="E98" s="23"/>
      <c r="F98" s="23"/>
      <c r="G98" s="23"/>
      <c r="H98" s="23"/>
      <c r="I98" s="23"/>
      <c r="J98" s="48" t="s">
        <v>156</v>
      </c>
      <c r="K98" s="48"/>
      <c r="L98" s="48"/>
      <c r="M98" s="24" t="s">
        <v>36</v>
      </c>
      <c r="N98" s="24"/>
      <c r="O98" s="24"/>
      <c r="P98" s="49" t="s">
        <v>53</v>
      </c>
      <c r="Q98" s="49"/>
      <c r="R98" s="49"/>
      <c r="S98" s="27" t="s">
        <v>53</v>
      </c>
      <c r="T98" s="27"/>
      <c r="U98" s="27"/>
      <c r="V98" s="27"/>
      <c r="W98" s="27"/>
      <c r="X98" s="50" t="s">
        <v>53</v>
      </c>
      <c r="Y98" s="50"/>
      <c r="Z98" s="50"/>
    </row>
    <row r="99" spans="1:26" s="1" customFormat="1" ht="13.5" customHeight="1">
      <c r="A99" s="30" t="s">
        <v>10</v>
      </c>
      <c r="B99" s="30"/>
      <c r="C99" s="30"/>
      <c r="D99" s="30"/>
      <c r="E99" s="30"/>
      <c r="F99" s="30"/>
      <c r="G99" s="30"/>
      <c r="H99" s="30"/>
      <c r="I99" s="30"/>
      <c r="J99" s="31" t="s">
        <v>156</v>
      </c>
      <c r="K99" s="31"/>
      <c r="L99" s="31"/>
      <c r="M99" s="31" t="s">
        <v>10</v>
      </c>
      <c r="N99" s="31"/>
      <c r="O99" s="31"/>
      <c r="P99" s="51" t="s">
        <v>53</v>
      </c>
      <c r="Q99" s="51"/>
      <c r="R99" s="51"/>
      <c r="S99" s="35" t="s">
        <v>53</v>
      </c>
      <c r="T99" s="35"/>
      <c r="U99" s="35"/>
      <c r="V99" s="35"/>
      <c r="W99" s="35"/>
      <c r="X99" s="52" t="s">
        <v>53</v>
      </c>
      <c r="Y99" s="52"/>
      <c r="Z99" s="52"/>
    </row>
    <row r="100" spans="1:26" s="1" customFormat="1" ht="0.75" customHeight="1">
      <c r="A100" s="32" t="s">
        <v>10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s="1" customFormat="1" ht="13.5" customHeight="1">
      <c r="A101" s="30" t="s">
        <v>157</v>
      </c>
      <c r="B101" s="30"/>
      <c r="C101" s="30"/>
      <c r="D101" s="30"/>
      <c r="E101" s="30"/>
      <c r="F101" s="30"/>
      <c r="G101" s="30"/>
      <c r="H101" s="30"/>
      <c r="I101" s="30"/>
      <c r="J101" s="44" t="s">
        <v>158</v>
      </c>
      <c r="K101" s="44"/>
      <c r="L101" s="44"/>
      <c r="M101" s="44" t="s">
        <v>36</v>
      </c>
      <c r="N101" s="44"/>
      <c r="O101" s="44"/>
      <c r="P101" s="45" t="s">
        <v>53</v>
      </c>
      <c r="Q101" s="45"/>
      <c r="R101" s="45"/>
      <c r="S101" s="35" t="s">
        <v>53</v>
      </c>
      <c r="T101" s="35"/>
      <c r="U101" s="35"/>
      <c r="V101" s="35"/>
      <c r="W101" s="35"/>
      <c r="X101" s="47" t="s">
        <v>53</v>
      </c>
      <c r="Y101" s="47"/>
      <c r="Z101" s="47"/>
    </row>
    <row r="102" spans="1:26" s="1" customFormat="1" ht="13.5" customHeight="1">
      <c r="A102" s="30" t="s">
        <v>10</v>
      </c>
      <c r="B102" s="30"/>
      <c r="C102" s="30"/>
      <c r="D102" s="30"/>
      <c r="E102" s="30"/>
      <c r="F102" s="30"/>
      <c r="G102" s="30"/>
      <c r="H102" s="30"/>
      <c r="I102" s="30"/>
      <c r="J102" s="31" t="s">
        <v>158</v>
      </c>
      <c r="K102" s="31"/>
      <c r="L102" s="31"/>
      <c r="M102" s="31" t="s">
        <v>10</v>
      </c>
      <c r="N102" s="31"/>
      <c r="O102" s="31"/>
      <c r="P102" s="51" t="s">
        <v>53</v>
      </c>
      <c r="Q102" s="51"/>
      <c r="R102" s="51"/>
      <c r="S102" s="35" t="s">
        <v>53</v>
      </c>
      <c r="T102" s="35"/>
      <c r="U102" s="35"/>
      <c r="V102" s="35"/>
      <c r="W102" s="35"/>
      <c r="X102" s="52" t="s">
        <v>53</v>
      </c>
      <c r="Y102" s="52"/>
      <c r="Z102" s="52"/>
    </row>
    <row r="103" spans="1:26" s="1" customFormat="1" ht="13.5" customHeight="1">
      <c r="A103" s="30" t="s">
        <v>159</v>
      </c>
      <c r="B103" s="30"/>
      <c r="C103" s="30"/>
      <c r="D103" s="30"/>
      <c r="E103" s="30"/>
      <c r="F103" s="30"/>
      <c r="G103" s="30"/>
      <c r="H103" s="30"/>
      <c r="I103" s="30"/>
      <c r="J103" s="31" t="s">
        <v>160</v>
      </c>
      <c r="K103" s="31"/>
      <c r="L103" s="31"/>
      <c r="M103" s="31" t="s">
        <v>161</v>
      </c>
      <c r="N103" s="31"/>
      <c r="O103" s="31"/>
      <c r="P103" s="53">
        <f>1006076.74</f>
        <v>1006076.74</v>
      </c>
      <c r="Q103" s="53"/>
      <c r="R103" s="53"/>
      <c r="S103" s="33">
        <f>-730029.69</f>
        <v>-730029.69</v>
      </c>
      <c r="T103" s="33"/>
      <c r="U103" s="33"/>
      <c r="V103" s="33"/>
      <c r="W103" s="33"/>
      <c r="X103" s="54">
        <f>1736106.43</f>
        <v>1736106.43</v>
      </c>
      <c r="Y103" s="54"/>
      <c r="Z103" s="54"/>
    </row>
    <row r="104" spans="1:26" s="1" customFormat="1" ht="13.5" customHeight="1">
      <c r="A104" s="30" t="s">
        <v>162</v>
      </c>
      <c r="B104" s="30"/>
      <c r="C104" s="30"/>
      <c r="D104" s="30"/>
      <c r="E104" s="30"/>
      <c r="F104" s="30"/>
      <c r="G104" s="30"/>
      <c r="H104" s="30"/>
      <c r="I104" s="30"/>
      <c r="J104" s="31" t="s">
        <v>163</v>
      </c>
      <c r="K104" s="31"/>
      <c r="L104" s="31"/>
      <c r="M104" s="31" t="s">
        <v>164</v>
      </c>
      <c r="N104" s="31"/>
      <c r="O104" s="31"/>
      <c r="P104" s="53">
        <f>-62911037</f>
        <v>-62911037</v>
      </c>
      <c r="Q104" s="53"/>
      <c r="R104" s="53"/>
      <c r="S104" s="33">
        <f>-20214034.01</f>
        <v>-20214034.01</v>
      </c>
      <c r="T104" s="33"/>
      <c r="U104" s="33"/>
      <c r="V104" s="33"/>
      <c r="W104" s="33"/>
      <c r="X104" s="55" t="s">
        <v>36</v>
      </c>
      <c r="Y104" s="55"/>
      <c r="Z104" s="55"/>
    </row>
    <row r="105" spans="1:26" s="1" customFormat="1" ht="13.5" customHeight="1">
      <c r="A105" s="30" t="s">
        <v>165</v>
      </c>
      <c r="B105" s="30"/>
      <c r="C105" s="30"/>
      <c r="D105" s="30"/>
      <c r="E105" s="30"/>
      <c r="F105" s="30"/>
      <c r="G105" s="30"/>
      <c r="H105" s="30"/>
      <c r="I105" s="30"/>
      <c r="J105" s="31" t="s">
        <v>166</v>
      </c>
      <c r="K105" s="31"/>
      <c r="L105" s="31"/>
      <c r="M105" s="31" t="s">
        <v>167</v>
      </c>
      <c r="N105" s="31"/>
      <c r="O105" s="31"/>
      <c r="P105" s="53">
        <f>63917113.74</f>
        <v>63917113.74</v>
      </c>
      <c r="Q105" s="53"/>
      <c r="R105" s="53"/>
      <c r="S105" s="33">
        <f>19484004.32</f>
        <v>19484004.32</v>
      </c>
      <c r="T105" s="33"/>
      <c r="U105" s="33"/>
      <c r="V105" s="33"/>
      <c r="W105" s="33"/>
      <c r="X105" s="55" t="s">
        <v>36</v>
      </c>
      <c r="Y105" s="55"/>
      <c r="Z105" s="55"/>
    </row>
    <row r="106" spans="1:26" s="1" customFormat="1" ht="13.5" customHeight="1">
      <c r="A106" s="57" t="s">
        <v>10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s="1" customFormat="1" ht="13.5" customHeight="1">
      <c r="A107" s="7" t="s">
        <v>168</v>
      </c>
      <c r="B107" s="7"/>
      <c r="C107" s="7"/>
      <c r="D107" s="7"/>
      <c r="E107" s="7"/>
      <c r="F107" s="56" t="s">
        <v>10</v>
      </c>
      <c r="G107" s="56"/>
      <c r="H107" s="56"/>
      <c r="I107" s="56"/>
      <c r="J107" s="56"/>
      <c r="K107" s="56"/>
      <c r="L107" s="56"/>
      <c r="M107" s="56" t="s">
        <v>169</v>
      </c>
      <c r="N107" s="56"/>
      <c r="O107" s="56"/>
      <c r="P107" s="56"/>
      <c r="Q107" s="56"/>
      <c r="R107" s="7" t="s">
        <v>10</v>
      </c>
      <c r="S107" s="7"/>
      <c r="T107" s="7"/>
      <c r="U107" s="7"/>
      <c r="V107" s="7"/>
      <c r="W107" s="7"/>
      <c r="X107" s="7"/>
      <c r="Y107" s="7"/>
      <c r="Z107" s="7"/>
    </row>
    <row r="108" spans="1:26" s="1" customFormat="1" ht="13.5" customHeight="1">
      <c r="A108" s="7" t="s">
        <v>10</v>
      </c>
      <c r="B108" s="7"/>
      <c r="C108" s="7"/>
      <c r="D108" s="7"/>
      <c r="E108" s="7"/>
      <c r="F108" s="10" t="s">
        <v>10</v>
      </c>
      <c r="G108" s="58" t="s">
        <v>170</v>
      </c>
      <c r="H108" s="58"/>
      <c r="I108" s="58"/>
      <c r="J108" s="58"/>
      <c r="K108" s="7" t="s">
        <v>10</v>
      </c>
      <c r="L108" s="7"/>
      <c r="M108" s="10" t="s">
        <v>10</v>
      </c>
      <c r="N108" s="58" t="s">
        <v>171</v>
      </c>
      <c r="O108" s="58"/>
      <c r="P108" s="58"/>
      <c r="Q108" s="7" t="s">
        <v>10</v>
      </c>
      <c r="R108" s="7"/>
      <c r="S108" s="7"/>
      <c r="T108" s="7"/>
      <c r="U108" s="7"/>
      <c r="V108" s="7"/>
      <c r="W108" s="7"/>
      <c r="X108" s="7"/>
      <c r="Y108" s="7"/>
      <c r="Z108" s="7"/>
    </row>
    <row r="109" spans="1:26" s="1" customFormat="1" ht="7.5" customHeight="1">
      <c r="A109" s="7" t="s">
        <v>10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s="1" customFormat="1" ht="13.5" customHeight="1">
      <c r="A110" s="7" t="s">
        <v>172</v>
      </c>
      <c r="B110" s="7"/>
      <c r="C110" s="7"/>
      <c r="D110" s="7"/>
      <c r="E110" s="7"/>
      <c r="F110" s="56" t="s">
        <v>10</v>
      </c>
      <c r="G110" s="56"/>
      <c r="H110" s="56"/>
      <c r="I110" s="56"/>
      <c r="J110" s="56"/>
      <c r="K110" s="56"/>
      <c r="L110" s="56"/>
      <c r="M110" s="56" t="s">
        <v>173</v>
      </c>
      <c r="N110" s="56"/>
      <c r="O110" s="56"/>
      <c r="P110" s="56"/>
      <c r="Q110" s="56"/>
      <c r="R110" s="7" t="s">
        <v>10</v>
      </c>
      <c r="S110" s="7"/>
      <c r="T110" s="7"/>
      <c r="U110" s="7"/>
      <c r="V110" s="7"/>
      <c r="W110" s="7"/>
      <c r="X110" s="7"/>
      <c r="Y110" s="7"/>
      <c r="Z110" s="7"/>
    </row>
    <row r="111" spans="1:26" s="1" customFormat="1" ht="13.5" customHeight="1">
      <c r="A111" s="7" t="s">
        <v>10</v>
      </c>
      <c r="B111" s="7"/>
      <c r="C111" s="7"/>
      <c r="D111" s="7"/>
      <c r="E111" s="7"/>
      <c r="F111" s="10" t="s">
        <v>10</v>
      </c>
      <c r="G111" s="58" t="s">
        <v>170</v>
      </c>
      <c r="H111" s="58"/>
      <c r="I111" s="58"/>
      <c r="J111" s="58"/>
      <c r="K111" s="7" t="s">
        <v>10</v>
      </c>
      <c r="L111" s="7"/>
      <c r="M111" s="10" t="s">
        <v>10</v>
      </c>
      <c r="N111" s="58" t="s">
        <v>171</v>
      </c>
      <c r="O111" s="58"/>
      <c r="P111" s="58"/>
      <c r="Q111" s="7" t="s">
        <v>10</v>
      </c>
      <c r="R111" s="7"/>
      <c r="S111" s="7"/>
      <c r="T111" s="7"/>
      <c r="U111" s="7"/>
      <c r="V111" s="7"/>
      <c r="W111" s="7"/>
      <c r="X111" s="7"/>
      <c r="Y111" s="7"/>
      <c r="Z111" s="7"/>
    </row>
    <row r="112" spans="1:26" s="1" customFormat="1" ht="15.75" customHeight="1">
      <c r="A112" s="7" t="s">
        <v>10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s="1" customFormat="1" ht="13.5" customHeight="1">
      <c r="A113" s="59" t="s">
        <v>174</v>
      </c>
      <c r="B113" s="59"/>
      <c r="C113" s="59"/>
      <c r="D113" s="59"/>
      <c r="E113" s="59"/>
      <c r="F113" s="59"/>
      <c r="G113" s="59"/>
      <c r="H113" s="7" t="s">
        <v>10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s="1" customFormat="1" ht="13.5" customHeight="1">
      <c r="A114" s="4" t="s">
        <v>175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</sheetData>
  <mergeCells count="649">
    <mergeCell ref="A114:Z114"/>
    <mergeCell ref="Q111:Z111"/>
    <mergeCell ref="A112:Z112"/>
    <mergeCell ref="A113:G113"/>
    <mergeCell ref="H113:Z113"/>
    <mergeCell ref="A111:E111"/>
    <mergeCell ref="G111:J111"/>
    <mergeCell ref="K111:L111"/>
    <mergeCell ref="N111:P111"/>
    <mergeCell ref="Q108:Z108"/>
    <mergeCell ref="A109:Z109"/>
    <mergeCell ref="A110:E110"/>
    <mergeCell ref="F110:L110"/>
    <mergeCell ref="M110:Q110"/>
    <mergeCell ref="R110:Z110"/>
    <mergeCell ref="A108:E108"/>
    <mergeCell ref="G108:J108"/>
    <mergeCell ref="K108:L108"/>
    <mergeCell ref="N108:P108"/>
    <mergeCell ref="A106:Z106"/>
    <mergeCell ref="A107:E107"/>
    <mergeCell ref="F107:L107"/>
    <mergeCell ref="M107:Q107"/>
    <mergeCell ref="R107:Z107"/>
    <mergeCell ref="S104:W104"/>
    <mergeCell ref="X104:Z104"/>
    <mergeCell ref="A105:I105"/>
    <mergeCell ref="J105:L105"/>
    <mergeCell ref="M105:O105"/>
    <mergeCell ref="P105:R105"/>
    <mergeCell ref="S105:W105"/>
    <mergeCell ref="X105:Z105"/>
    <mergeCell ref="A104:I104"/>
    <mergeCell ref="J104:L104"/>
    <mergeCell ref="M104:O104"/>
    <mergeCell ref="P104:R104"/>
    <mergeCell ref="S102:W102"/>
    <mergeCell ref="X102:Z102"/>
    <mergeCell ref="A103:I103"/>
    <mergeCell ref="J103:L103"/>
    <mergeCell ref="M103:O103"/>
    <mergeCell ref="P103:R103"/>
    <mergeCell ref="S103:W103"/>
    <mergeCell ref="X103:Z103"/>
    <mergeCell ref="A102:I102"/>
    <mergeCell ref="J102:L102"/>
    <mergeCell ref="M102:O102"/>
    <mergeCell ref="P102:R102"/>
    <mergeCell ref="S99:W99"/>
    <mergeCell ref="X99:Z99"/>
    <mergeCell ref="A100:Z100"/>
    <mergeCell ref="A101:I101"/>
    <mergeCell ref="J101:L101"/>
    <mergeCell ref="M101:O101"/>
    <mergeCell ref="P101:R101"/>
    <mergeCell ref="S101:W101"/>
    <mergeCell ref="X101:Z101"/>
    <mergeCell ref="A99:I99"/>
    <mergeCell ref="J99:L99"/>
    <mergeCell ref="M99:O99"/>
    <mergeCell ref="P99:R99"/>
    <mergeCell ref="S97:W97"/>
    <mergeCell ref="X97:Z97"/>
    <mergeCell ref="A98:I98"/>
    <mergeCell ref="J98:L98"/>
    <mergeCell ref="M98:O98"/>
    <mergeCell ref="P98:R98"/>
    <mergeCell ref="S98:W98"/>
    <mergeCell ref="X98:Z98"/>
    <mergeCell ref="A97:I97"/>
    <mergeCell ref="J97:L97"/>
    <mergeCell ref="M97:O97"/>
    <mergeCell ref="P97:R97"/>
    <mergeCell ref="S95:W95"/>
    <mergeCell ref="X95:Z95"/>
    <mergeCell ref="A96:I96"/>
    <mergeCell ref="J96:L96"/>
    <mergeCell ref="M96:O96"/>
    <mergeCell ref="P96:R96"/>
    <mergeCell ref="S96:W96"/>
    <mergeCell ref="X96:Z96"/>
    <mergeCell ref="A95:I95"/>
    <mergeCell ref="J95:L95"/>
    <mergeCell ref="M95:O95"/>
    <mergeCell ref="P95:R95"/>
    <mergeCell ref="A93:Z93"/>
    <mergeCell ref="A94:I94"/>
    <mergeCell ref="J94:L94"/>
    <mergeCell ref="M94:O94"/>
    <mergeCell ref="P94:R94"/>
    <mergeCell ref="S94:W94"/>
    <mergeCell ref="X94:Z94"/>
    <mergeCell ref="Q91:S91"/>
    <mergeCell ref="T91:X91"/>
    <mergeCell ref="Y91:Z91"/>
    <mergeCell ref="A92:Z92"/>
    <mergeCell ref="A91:H91"/>
    <mergeCell ref="I91:K91"/>
    <mergeCell ref="L91:N91"/>
    <mergeCell ref="O91:P91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39:S39"/>
    <mergeCell ref="T39:X39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7:S37"/>
    <mergeCell ref="T37:X37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L37:N37"/>
    <mergeCell ref="O37:P37"/>
    <mergeCell ref="Q35:S35"/>
    <mergeCell ref="T35:X35"/>
    <mergeCell ref="Y35:Z35"/>
    <mergeCell ref="A36:H36"/>
    <mergeCell ref="I36:K36"/>
    <mergeCell ref="L36:N36"/>
    <mergeCell ref="O36:P36"/>
    <mergeCell ref="Q36:S36"/>
    <mergeCell ref="T36:X36"/>
    <mergeCell ref="Y36:Z36"/>
    <mergeCell ref="A35:H35"/>
    <mergeCell ref="I35:K35"/>
    <mergeCell ref="L35:N35"/>
    <mergeCell ref="O35:P35"/>
    <mergeCell ref="A32:Z32"/>
    <mergeCell ref="A33:Z33"/>
    <mergeCell ref="A34:H34"/>
    <mergeCell ref="I34:K34"/>
    <mergeCell ref="L34:N34"/>
    <mergeCell ref="O34:P34"/>
    <mergeCell ref="Q34:S34"/>
    <mergeCell ref="T34:X34"/>
    <mergeCell ref="Y34:Z34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9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2016-11-08T05:27:06Z</dcterms:created>
  <dcterms:modified xsi:type="dcterms:W3CDTF">2016-11-08T05:27:06Z</dcterms:modified>
  <cp:category/>
  <cp:version/>
  <cp:contentType/>
  <cp:contentStatus/>
</cp:coreProperties>
</file>