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<sst xmlns="http://schemas.openxmlformats.org/spreadsheetml/2006/main" count="702" uniqueCount="224">
  <si>
    <t>ОТЧЕТ ОБ ИСПОЛНЕНИИ БЮДЖЕТА</t>
  </si>
  <si>
    <t>КОДЫ</t>
  </si>
  <si>
    <t xml:space="preserve">Форма по ОКУД </t>
  </si>
  <si>
    <t>0503117</t>
  </si>
  <si>
    <t>на 1 февраля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</si>
  <si>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</si>
  <si>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</si>
  <si>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</si>
  <si>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</si>
  <si>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</si>
  <si>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</si>
  <si>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</si>
  <si>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</si>
  <si>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</si>
  <si>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</si>
  <si>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</si>
  <si>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</si>
  <si>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</si>
  <si>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</si>
  <si>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</si>
  <si>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</si>
  <si>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</si>
  <si>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</si>
  <si>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</si>
  <si>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</si>
  <si>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</si>
  <si>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</si>
  <si>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</si>
  <si>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</si>
  <si>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</si>
  <si>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</si>
  <si>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</si>
  <si>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</si>
  <si>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</si>
  <si>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</si>
  <si>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</si>
  <si>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</si>
  <si>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</si>
  <si>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</si>
  <si>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</si>
  <si>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</si>
  <si>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</si>
  <si>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</si>
  <si>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</si>
  <si>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</si>
  <si>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</si>
  <si>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</si>
  <si>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</si>
  <si>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</si>
  <si>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</si>
  <si>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</si>
  <si>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</si>
  <si>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</si>
  <si>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</si>
  <si>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</si>
  <si>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</si>
  <si>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</si>
  <si>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</si>
  <si>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</si>
  <si>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</si>
  <si>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</si>
  <si>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</si>
  <si>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</si>
  <si>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</si>
  <si>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</si>
  <si>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</si>
  <si>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</si>
  <si>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</si>
  <si>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</si>
  <si>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</si>
  <si>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</si>
  <si>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</si>
  <si>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</si>
  <si>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</si>
  <si>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</si>
  <si>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</si>
  <si>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</si>
  <si>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</si>
  <si>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</si>
  <si>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</si>
  <si>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</si>
  <si>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</si>
  <si>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</si>
  <si>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</si>
  <si>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</si>
  <si>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</si>
  <si>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</si>
  <si>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</si>
  <si>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</si>
  <si>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</si>
  <si>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</si>
  <si>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</si>
  <si>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</si>
  <si>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</si>
  <si>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</si>
  <si>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</si>
  <si>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</si>
  <si>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</si>
  <si>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</si>
  <si>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</si>
  <si>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</si>
  <si>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</si>
  <si>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</si>
  <si>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</si>
  <si>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</si>
  <si>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</si>
  <si>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</si>
  <si>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</si>
  <si>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</si>
  <si>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Иные выплаты текущего характера физическим лицам</t>
  </si>
  <si>
    <t>650 0111 6000007050 870</t>
  </si>
  <si>
    <t>296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</si>
  <si>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</si>
  <si>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</si>
  <si>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</si>
  <si>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</si>
  <si>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</si>
  <si>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</si>
  <si>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</si>
  <si>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оборотных запасов (материалов)</t>
  </si>
  <si>
    <t>346</t>
  </si>
  <si>
    <t>Налоги, пошлины и сборы</t>
  </si>
  <si>
    <t>650 0113 0104202400 851</t>
  </si>
  <si>
    <t>291</t>
  </si>
  <si>
    <t>650 0113 0104202400 852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</si>
  <si>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</si>
  <si>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</si>
  <si>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</si>
  <si>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</si>
  <si>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</si>
  <si>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</si>
  <si>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</si>
  <si>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</si>
  <si>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</si>
  <si>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</si>
  <si>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</si>
  <si>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</si>
  <si>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</si>
  <si>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</si>
  <si>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</si>
  <si>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</si>
  <si>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</si>
  <si>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</si>
  <si>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</si>
  <si>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</si>
  <si>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</si>
  <si>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</si>
  <si>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</si>
  <si>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</si>
  <si>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</si>
  <si>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</si>
  <si>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</si>
  <si>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650 0314 0602074020 244</t>
  </si>
  <si>
    <t>650 0314 0603082300 113</t>
  </si>
  <si>
    <t>650 0314 06030S2300 113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</si>
  <si>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</si>
  <si>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</si>
  <si>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</si>
  <si>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</si>
  <si>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</si>
  <si>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</si>
  <si>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</si>
  <si>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</si>
  <si>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</si>
  <si>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</si>
  <si>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650 0409 0302074030 244</t>
  </si>
  <si>
    <t>650 0410 0104202400 242</t>
  </si>
  <si>
    <t>650 0501 0401074040 244</t>
  </si>
  <si>
    <t>650 0502 0104582591 540</t>
  </si>
  <si>
    <t>650 0502 01045S2591 540</t>
  </si>
  <si>
    <t>650 0503 0501076100 244</t>
  </si>
  <si>
    <t>650 0503 0502076400 244</t>
  </si>
  <si>
    <t>650 0503 0503076500 244</t>
  </si>
  <si>
    <t>650 0503 0504076500 244</t>
  </si>
  <si>
    <t>650 0503 0505099990 244</t>
  </si>
  <si>
    <t>650 0505 0104502040 540</t>
  </si>
  <si>
    <t>650 0707 0104500540 540</t>
  </si>
  <si>
    <t>650 0707 0104502040 540</t>
  </si>
  <si>
    <t>650 0707 0104575150 540</t>
  </si>
  <si>
    <t>Увеличение стоимости прочих материальных запасов однократного применения</t>
  </si>
  <si>
    <t>650 0707 0202074060 244</t>
  </si>
  <si>
    <t>349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</si>
  <si>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</si>
  <si>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</si>
  <si>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</si>
  <si>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</si>
  <si>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</si>
  <si>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</si>
  <si>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</si>
  <si>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</si>
  <si>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</si>
  <si>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</si>
  <si>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</si>
  <si>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</si>
  <si>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</si>
  <si>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</si>
  <si>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</si>
  <si>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</si>
  <si>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</si>
  <si>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</si>
  <si>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</si>
  <si>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650 1204 0104202400 244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</si>
  <si>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</si>
  <si>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</si>
  <si>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</si>
  <si>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</si>
  <si>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</si>
  <si>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</si>
  <si>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</si>
  <si>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</si>
  <si>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</si>
  <si>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</si>
  <si>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</si>
  <si>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</si>
  <si>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</si>
  <si>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</si>
  <si>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</si>
  <si>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</si>
  <si>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</si>
  <si>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</si>
  <si>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</si>
  <si>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</si>
  <si>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5 февраля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</si>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</sst>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4"/>
  <sheetViews>
    <sheetView tabSelected="1" zoomScalePageLayoutView="0" workbookViewId="0" topLeftCell="A132">
      <selection activeCell="Z154" sqref="Z15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43497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7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1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19</v>
      </c>
      <c r="B10" s="42"/>
      <c r="C10" s="42"/>
      <c r="D10" s="42"/>
      <c r="E10" s="42"/>
      <c r="F10" s="42"/>
      <c r="G10" s="42"/>
      <c r="H10" s="42" t="s">
        <v>20</v>
      </c>
      <c r="I10" s="42"/>
      <c r="J10" s="42" t="s">
        <v>21</v>
      </c>
      <c r="K10" s="42"/>
      <c r="L10" s="43" t="s">
        <v>22</v>
      </c>
      <c r="M10" s="43"/>
      <c r="N10" s="43" t="s">
        <v>23</v>
      </c>
      <c r="O10" s="43"/>
      <c r="P10" s="43"/>
      <c r="Q10" s="43"/>
      <c r="R10" s="43"/>
      <c r="S10" s="44" t="s">
        <v>24</v>
      </c>
      <c r="T10" s="44"/>
      <c r="U10" s="44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54060152.82</f>
        <v>54060152.82</v>
      </c>
      <c r="M12" s="36"/>
      <c r="N12" s="36">
        <f>2392035</f>
        <v>2392035</v>
      </c>
      <c r="O12" s="36"/>
      <c r="P12" s="36"/>
      <c r="Q12" s="36"/>
      <c r="R12" s="36"/>
      <c r="S12" s="52">
        <f>51668117.82</f>
        <v>51668117.82</v>
      </c>
      <c r="T12" s="52"/>
      <c r="U12" s="52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4">
        <f>100000</f>
        <v>100000</v>
      </c>
      <c r="M13" s="54"/>
      <c r="N13" s="54">
        <f>4079.44</f>
        <v>4079.44</v>
      </c>
      <c r="O13" s="54"/>
      <c r="P13" s="54"/>
      <c r="Q13" s="54"/>
      <c r="R13" s="54"/>
      <c r="S13" s="55">
        <f>95920.56</f>
        <v>95920.56</v>
      </c>
      <c r="T13" s="55"/>
      <c r="U13" s="55"/>
    </row>
    <row r="14" spans="1:21" s="1" customFormat="1" ht="33.75" customHeight="1">
      <c r="A14" s="25" t="s">
        <v>36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37</v>
      </c>
      <c r="K14" s="27"/>
      <c r="L14" s="54">
        <f>20000</f>
        <v>20000</v>
      </c>
      <c r="M14" s="54"/>
      <c r="N14" s="54">
        <f>1104.46</f>
        <v>1104.46</v>
      </c>
      <c r="O14" s="54"/>
      <c r="P14" s="54"/>
      <c r="Q14" s="54"/>
      <c r="R14" s="54"/>
      <c r="S14" s="55">
        <f>18895.54</f>
        <v>18895.54</v>
      </c>
      <c r="T14" s="55"/>
      <c r="U14" s="55"/>
    </row>
    <row r="15" spans="1:21" s="1" customFormat="1" ht="66" customHeight="1">
      <c r="A15" s="25" t="s">
        <v>38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39</v>
      </c>
      <c r="K15" s="27"/>
      <c r="L15" s="54">
        <f>2030593.91</f>
        <v>2030593.91</v>
      </c>
      <c r="M15" s="54"/>
      <c r="N15" s="54">
        <f>256078.02</f>
        <v>256078.02</v>
      </c>
      <c r="O15" s="54"/>
      <c r="P15" s="54"/>
      <c r="Q15" s="54"/>
      <c r="R15" s="54"/>
      <c r="S15" s="55">
        <f>1774515.89</f>
        <v>1774515.89</v>
      </c>
      <c r="T15" s="55"/>
      <c r="U15" s="55"/>
    </row>
    <row r="16" spans="1:21" s="1" customFormat="1" ht="75.75" customHeight="1">
      <c r="A16" s="25" t="s">
        <v>40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41</v>
      </c>
      <c r="K16" s="27"/>
      <c r="L16" s="54">
        <f>14227.53</f>
        <v>14227.53</v>
      </c>
      <c r="M16" s="54"/>
      <c r="N16" s="54">
        <f>1912.14</f>
        <v>1912.14</v>
      </c>
      <c r="O16" s="54"/>
      <c r="P16" s="54"/>
      <c r="Q16" s="54"/>
      <c r="R16" s="54"/>
      <c r="S16" s="55">
        <f>12315.39</f>
        <v>12315.39</v>
      </c>
      <c r="T16" s="55"/>
      <c r="U16" s="55"/>
    </row>
    <row r="17" spans="1:21" s="1" customFormat="1" ht="66" customHeight="1">
      <c r="A17" s="25" t="s">
        <v>42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43</v>
      </c>
      <c r="K17" s="27"/>
      <c r="L17" s="54">
        <f>3932461.81</f>
        <v>3932461.81</v>
      </c>
      <c r="M17" s="54"/>
      <c r="N17" s="54">
        <f>372710.54</f>
        <v>372710.54</v>
      </c>
      <c r="O17" s="54"/>
      <c r="P17" s="54"/>
      <c r="Q17" s="54"/>
      <c r="R17" s="54"/>
      <c r="S17" s="55">
        <f>3559751.27</f>
        <v>3559751.27</v>
      </c>
      <c r="T17" s="55"/>
      <c r="U17" s="55"/>
    </row>
    <row r="18" spans="1:21" s="1" customFormat="1" ht="66" customHeight="1">
      <c r="A18" s="25" t="s">
        <v>44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45</v>
      </c>
      <c r="K18" s="27"/>
      <c r="L18" s="54">
        <f>-377593.11</f>
        <v>-377593.11</v>
      </c>
      <c r="M18" s="54"/>
      <c r="N18" s="54">
        <f>-44314.85</f>
        <v>-44314.85</v>
      </c>
      <c r="O18" s="54"/>
      <c r="P18" s="54"/>
      <c r="Q18" s="54"/>
      <c r="R18" s="54"/>
      <c r="S18" s="55">
        <f>-333278.26</f>
        <v>-333278.26</v>
      </c>
      <c r="T18" s="55"/>
      <c r="U18" s="55"/>
    </row>
    <row r="19" spans="1:21" s="1" customFormat="1" ht="45" customHeight="1">
      <c r="A19" s="25" t="s">
        <v>46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47</v>
      </c>
      <c r="K19" s="27"/>
      <c r="L19" s="54">
        <f>5879000</f>
        <v>5879000</v>
      </c>
      <c r="M19" s="54"/>
      <c r="N19" s="54">
        <f>258280.86</f>
        <v>258280.86</v>
      </c>
      <c r="O19" s="54"/>
      <c r="P19" s="54"/>
      <c r="Q19" s="54"/>
      <c r="R19" s="54"/>
      <c r="S19" s="55">
        <f>5620719.14</f>
        <v>5620719.14</v>
      </c>
      <c r="T19" s="55"/>
      <c r="U19" s="55"/>
    </row>
    <row r="20" spans="1:21" s="1" customFormat="1" ht="66" customHeight="1">
      <c r="A20" s="25" t="s">
        <v>48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49</v>
      </c>
      <c r="K20" s="27"/>
      <c r="L20" s="54">
        <f>1000</f>
        <v>1000</v>
      </c>
      <c r="M20" s="54"/>
      <c r="N20" s="29" t="s">
        <v>50</v>
      </c>
      <c r="O20" s="29"/>
      <c r="P20" s="29"/>
      <c r="Q20" s="29"/>
      <c r="R20" s="29"/>
      <c r="S20" s="55">
        <f>1000</f>
        <v>1000</v>
      </c>
      <c r="T20" s="55"/>
      <c r="U20" s="55"/>
    </row>
    <row r="21" spans="1:21" s="1" customFormat="1" ht="24" customHeight="1">
      <c r="A21" s="25" t="s">
        <v>51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52</v>
      </c>
      <c r="K21" s="27"/>
      <c r="L21" s="54">
        <f>270000</f>
        <v>270000</v>
      </c>
      <c r="M21" s="54"/>
      <c r="N21" s="54">
        <f>7.3</f>
        <v>7.3</v>
      </c>
      <c r="O21" s="54"/>
      <c r="P21" s="54"/>
      <c r="Q21" s="54"/>
      <c r="R21" s="54"/>
      <c r="S21" s="55">
        <f>269992.7</f>
        <v>269992.7</v>
      </c>
      <c r="T21" s="55"/>
      <c r="U21" s="55"/>
    </row>
    <row r="22" spans="1:21" s="1" customFormat="1" ht="13.5" customHeight="1">
      <c r="A22" s="25" t="s">
        <v>53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54</v>
      </c>
      <c r="K22" s="27"/>
      <c r="L22" s="54">
        <f>365000</f>
        <v>365000</v>
      </c>
      <c r="M22" s="54"/>
      <c r="N22" s="54">
        <f>189595.3</f>
        <v>189595.3</v>
      </c>
      <c r="O22" s="54"/>
      <c r="P22" s="54"/>
      <c r="Q22" s="54"/>
      <c r="R22" s="54"/>
      <c r="S22" s="55">
        <f>175404.7</f>
        <v>175404.7</v>
      </c>
      <c r="T22" s="55"/>
      <c r="U22" s="55"/>
    </row>
    <row r="23" spans="1:21" s="1" customFormat="1" ht="13.5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4">
        <f>39000</f>
        <v>39000</v>
      </c>
      <c r="M23" s="54"/>
      <c r="N23" s="54">
        <f>50364</f>
        <v>50364</v>
      </c>
      <c r="O23" s="54"/>
      <c r="P23" s="54"/>
      <c r="Q23" s="54"/>
      <c r="R23" s="54"/>
      <c r="S23" s="56" t="s">
        <v>50</v>
      </c>
      <c r="T23" s="56"/>
      <c r="U23" s="56"/>
    </row>
    <row r="24" spans="1:21" s="1" customFormat="1" ht="24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4">
        <f>515000</f>
        <v>515000</v>
      </c>
      <c r="M24" s="54"/>
      <c r="N24" s="54">
        <f>4675.8</f>
        <v>4675.8</v>
      </c>
      <c r="O24" s="54"/>
      <c r="P24" s="54"/>
      <c r="Q24" s="54"/>
      <c r="R24" s="54"/>
      <c r="S24" s="55">
        <f>510324.2</f>
        <v>510324.2</v>
      </c>
      <c r="T24" s="55"/>
      <c r="U24" s="55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4">
        <f>540000</f>
        <v>540000</v>
      </c>
      <c r="M25" s="54"/>
      <c r="N25" s="54">
        <f>71977</f>
        <v>71977</v>
      </c>
      <c r="O25" s="54"/>
      <c r="P25" s="54"/>
      <c r="Q25" s="54"/>
      <c r="R25" s="54"/>
      <c r="S25" s="55">
        <f>468023</f>
        <v>468023</v>
      </c>
      <c r="T25" s="55"/>
      <c r="U25" s="55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4">
        <f>100000</f>
        <v>100000</v>
      </c>
      <c r="M26" s="54"/>
      <c r="N26" s="54">
        <f>3754.07</f>
        <v>3754.07</v>
      </c>
      <c r="O26" s="54"/>
      <c r="P26" s="54"/>
      <c r="Q26" s="54"/>
      <c r="R26" s="54"/>
      <c r="S26" s="55">
        <f>96245.93</f>
        <v>96245.93</v>
      </c>
      <c r="T26" s="55"/>
      <c r="U26" s="55"/>
    </row>
    <row r="27" spans="1:21" s="1" customFormat="1" ht="33.75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54">
        <f>110000</f>
        <v>110000</v>
      </c>
      <c r="M27" s="54"/>
      <c r="N27" s="54">
        <f>9000</f>
        <v>9000</v>
      </c>
      <c r="O27" s="54"/>
      <c r="P27" s="54"/>
      <c r="Q27" s="54"/>
      <c r="R27" s="54"/>
      <c r="S27" s="55">
        <f>101000</f>
        <v>101000</v>
      </c>
      <c r="T27" s="55"/>
      <c r="U27" s="55"/>
    </row>
    <row r="28" spans="1:21" s="1" customFormat="1" ht="24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4">
        <f>1140000</f>
        <v>1140000</v>
      </c>
      <c r="M28" s="54"/>
      <c r="N28" s="54">
        <f>37846</f>
        <v>37846</v>
      </c>
      <c r="O28" s="54"/>
      <c r="P28" s="54"/>
      <c r="Q28" s="54"/>
      <c r="R28" s="54"/>
      <c r="S28" s="55">
        <f>1102154</f>
        <v>1102154</v>
      </c>
      <c r="T28" s="55"/>
      <c r="U28" s="55"/>
    </row>
    <row r="29" spans="1:21" s="1" customFormat="1" ht="45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4">
        <f>930000</f>
        <v>930000</v>
      </c>
      <c r="M29" s="54"/>
      <c r="N29" s="54">
        <f>50871.61</f>
        <v>50871.61</v>
      </c>
      <c r="O29" s="54"/>
      <c r="P29" s="54"/>
      <c r="Q29" s="54"/>
      <c r="R29" s="54"/>
      <c r="S29" s="55">
        <f>879128.39</f>
        <v>879128.39</v>
      </c>
      <c r="T29" s="55"/>
      <c r="U29" s="55"/>
    </row>
    <row r="30" spans="1:21" s="1" customFormat="1" ht="24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4">
        <f>300000</f>
        <v>300000</v>
      </c>
      <c r="M30" s="54"/>
      <c r="N30" s="29" t="s">
        <v>50</v>
      </c>
      <c r="O30" s="29"/>
      <c r="P30" s="29"/>
      <c r="Q30" s="29"/>
      <c r="R30" s="29"/>
      <c r="S30" s="55">
        <f>300000</f>
        <v>300000</v>
      </c>
      <c r="T30" s="55"/>
      <c r="U30" s="55"/>
    </row>
    <row r="31" spans="1:21" s="1" customFormat="1" ht="13.5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4">
        <f>100000</f>
        <v>100000</v>
      </c>
      <c r="M31" s="54"/>
      <c r="N31" s="29" t="s">
        <v>50</v>
      </c>
      <c r="O31" s="29"/>
      <c r="P31" s="29"/>
      <c r="Q31" s="29"/>
      <c r="R31" s="29"/>
      <c r="S31" s="55">
        <f>100000</f>
        <v>100000</v>
      </c>
      <c r="T31" s="55"/>
      <c r="U31" s="55"/>
    </row>
    <row r="32" spans="1:21" s="1" customFormat="1" ht="24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4">
        <f>27692100</f>
        <v>27692100</v>
      </c>
      <c r="M32" s="54"/>
      <c r="N32" s="54">
        <f>1124093.31</f>
        <v>1124093.31</v>
      </c>
      <c r="O32" s="54"/>
      <c r="P32" s="54"/>
      <c r="Q32" s="54"/>
      <c r="R32" s="54"/>
      <c r="S32" s="55">
        <f>26568006.69</f>
        <v>26568006.69</v>
      </c>
      <c r="T32" s="55"/>
      <c r="U32" s="55"/>
    </row>
    <row r="33" spans="1:21" s="1" customFormat="1" ht="13.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4">
        <f>60000</f>
        <v>60000</v>
      </c>
      <c r="M33" s="54"/>
      <c r="N33" s="29" t="s">
        <v>50</v>
      </c>
      <c r="O33" s="29"/>
      <c r="P33" s="29"/>
      <c r="Q33" s="29"/>
      <c r="R33" s="29"/>
      <c r="S33" s="55">
        <f>60000</f>
        <v>60000</v>
      </c>
      <c r="T33" s="55"/>
      <c r="U33" s="55"/>
    </row>
    <row r="34" spans="1:21" s="1" customFormat="1" ht="24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4">
        <f>435500</f>
        <v>435500</v>
      </c>
      <c r="M34" s="54"/>
      <c r="N34" s="29" t="s">
        <v>50</v>
      </c>
      <c r="O34" s="29"/>
      <c r="P34" s="29"/>
      <c r="Q34" s="29"/>
      <c r="R34" s="29"/>
      <c r="S34" s="55">
        <f>435500</f>
        <v>435500</v>
      </c>
      <c r="T34" s="55"/>
      <c r="U34" s="55"/>
    </row>
    <row r="35" spans="1:21" s="1" customFormat="1" ht="24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4">
        <f>110572.68</f>
        <v>110572.68</v>
      </c>
      <c r="M35" s="54"/>
      <c r="N35" s="29" t="s">
        <v>50</v>
      </c>
      <c r="O35" s="29"/>
      <c r="P35" s="29"/>
      <c r="Q35" s="29"/>
      <c r="R35" s="29"/>
      <c r="S35" s="55">
        <f>110572.68</f>
        <v>110572.68</v>
      </c>
      <c r="T35" s="55"/>
      <c r="U35" s="55"/>
    </row>
    <row r="36" spans="1:21" s="1" customFormat="1" ht="24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4">
        <f>9753290</f>
        <v>9753290</v>
      </c>
      <c r="M36" s="54"/>
      <c r="N36" s="29" t="s">
        <v>50</v>
      </c>
      <c r="O36" s="29"/>
      <c r="P36" s="29"/>
      <c r="Q36" s="29"/>
      <c r="R36" s="29"/>
      <c r="S36" s="55">
        <f>9753290</f>
        <v>9753290</v>
      </c>
      <c r="T36" s="55"/>
      <c r="U36" s="55"/>
    </row>
    <row r="37" spans="1:21" s="1" customFormat="1" ht="13.5" customHeight="1">
      <c r="A37" s="53" t="s">
        <v>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s="1" customFormat="1" ht="13.5" customHeight="1">
      <c r="A38" s="41" t="s">
        <v>83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1" customFormat="1" ht="34.5" customHeight="1">
      <c r="A39" s="42" t="s">
        <v>19</v>
      </c>
      <c r="B39" s="42"/>
      <c r="C39" s="42"/>
      <c r="D39" s="42"/>
      <c r="E39" s="42"/>
      <c r="F39" s="42"/>
      <c r="G39" s="42" t="s">
        <v>20</v>
      </c>
      <c r="H39" s="42"/>
      <c r="I39" s="42" t="s">
        <v>84</v>
      </c>
      <c r="J39" s="42"/>
      <c r="K39" s="43" t="s">
        <v>85</v>
      </c>
      <c r="L39" s="43"/>
      <c r="M39" s="43" t="s">
        <v>22</v>
      </c>
      <c r="N39" s="43"/>
      <c r="O39" s="43" t="s">
        <v>23</v>
      </c>
      <c r="P39" s="43"/>
      <c r="Q39" s="43"/>
      <c r="R39" s="43"/>
      <c r="S39" s="43"/>
      <c r="T39" s="44" t="s">
        <v>24</v>
      </c>
      <c r="U39" s="44"/>
    </row>
    <row r="40" spans="1:21" s="1" customFormat="1" ht="13.5" customHeight="1">
      <c r="A40" s="38" t="s">
        <v>25</v>
      </c>
      <c r="B40" s="38"/>
      <c r="C40" s="38"/>
      <c r="D40" s="38"/>
      <c r="E40" s="38"/>
      <c r="F40" s="38"/>
      <c r="G40" s="38" t="s">
        <v>26</v>
      </c>
      <c r="H40" s="38"/>
      <c r="I40" s="38" t="s">
        <v>27</v>
      </c>
      <c r="J40" s="38"/>
      <c r="K40" s="39" t="s">
        <v>28</v>
      </c>
      <c r="L40" s="39"/>
      <c r="M40" s="39" t="s">
        <v>29</v>
      </c>
      <c r="N40" s="39"/>
      <c r="O40" s="39" t="s">
        <v>30</v>
      </c>
      <c r="P40" s="39"/>
      <c r="Q40" s="39"/>
      <c r="R40" s="39"/>
      <c r="S40" s="39"/>
      <c r="T40" s="40" t="s">
        <v>86</v>
      </c>
      <c r="U40" s="40"/>
    </row>
    <row r="41" spans="1:21" s="1" customFormat="1" ht="13.5" customHeight="1">
      <c r="A41" s="33" t="s">
        <v>87</v>
      </c>
      <c r="B41" s="33"/>
      <c r="C41" s="33"/>
      <c r="D41" s="33"/>
      <c r="E41" s="33"/>
      <c r="F41" s="33"/>
      <c r="G41" s="34" t="s">
        <v>88</v>
      </c>
      <c r="H41" s="34"/>
      <c r="I41" s="34" t="s">
        <v>33</v>
      </c>
      <c r="J41" s="34"/>
      <c r="K41" s="51" t="s">
        <v>33</v>
      </c>
      <c r="L41" s="51"/>
      <c r="M41" s="36">
        <f>60018414.69</f>
        <v>60018414.69</v>
      </c>
      <c r="N41" s="36"/>
      <c r="O41" s="36">
        <f>1389837.56</f>
        <v>1389837.56</v>
      </c>
      <c r="P41" s="36"/>
      <c r="Q41" s="36"/>
      <c r="R41" s="36"/>
      <c r="S41" s="36"/>
      <c r="T41" s="52">
        <f>58628577.13</f>
        <v>58628577.13</v>
      </c>
      <c r="U41" s="52"/>
    </row>
    <row r="42" spans="1:21" s="1" customFormat="1" ht="13.5" customHeight="1">
      <c r="A42" s="12" t="s">
        <v>89</v>
      </c>
      <c r="B42" s="12"/>
      <c r="C42" s="12"/>
      <c r="D42" s="12"/>
      <c r="E42" s="12"/>
      <c r="F42" s="12"/>
      <c r="G42" s="13" t="s">
        <v>88</v>
      </c>
      <c r="H42" s="13"/>
      <c r="I42" s="13" t="s">
        <v>90</v>
      </c>
      <c r="J42" s="13"/>
      <c r="K42" s="21" t="s">
        <v>91</v>
      </c>
      <c r="L42" s="21"/>
      <c r="M42" s="15">
        <f>1419400</f>
        <v>1419400</v>
      </c>
      <c r="N42" s="15"/>
      <c r="O42" s="15">
        <f>22195.61</f>
        <v>22195.61</v>
      </c>
      <c r="P42" s="15"/>
      <c r="Q42" s="15"/>
      <c r="R42" s="15"/>
      <c r="S42" s="15"/>
      <c r="T42" s="45">
        <f>1397204.39</f>
        <v>1397204.39</v>
      </c>
      <c r="U42" s="45"/>
    </row>
    <row r="43" spans="1:21" s="1" customFormat="1" ht="13.5" customHeight="1">
      <c r="A43" s="12" t="s">
        <v>92</v>
      </c>
      <c r="B43" s="12"/>
      <c r="C43" s="12"/>
      <c r="D43" s="12"/>
      <c r="E43" s="12"/>
      <c r="F43" s="12"/>
      <c r="G43" s="13" t="s">
        <v>88</v>
      </c>
      <c r="H43" s="13"/>
      <c r="I43" s="13" t="s">
        <v>93</v>
      </c>
      <c r="J43" s="13"/>
      <c r="K43" s="21" t="s">
        <v>94</v>
      </c>
      <c r="L43" s="21"/>
      <c r="M43" s="15">
        <f>428700</f>
        <v>428700</v>
      </c>
      <c r="N43" s="15"/>
      <c r="O43" s="19" t="s">
        <v>50</v>
      </c>
      <c r="P43" s="19"/>
      <c r="Q43" s="19"/>
      <c r="R43" s="19"/>
      <c r="S43" s="19"/>
      <c r="T43" s="45">
        <f>428700</f>
        <v>428700</v>
      </c>
      <c r="U43" s="45"/>
    </row>
    <row r="44" spans="1:21" s="1" customFormat="1" ht="13.5" customHeight="1">
      <c r="A44" s="12" t="s">
        <v>89</v>
      </c>
      <c r="B44" s="12"/>
      <c r="C44" s="12"/>
      <c r="D44" s="12"/>
      <c r="E44" s="12"/>
      <c r="F44" s="12"/>
      <c r="G44" s="13" t="s">
        <v>88</v>
      </c>
      <c r="H44" s="13"/>
      <c r="I44" s="13" t="s">
        <v>95</v>
      </c>
      <c r="J44" s="13"/>
      <c r="K44" s="21" t="s">
        <v>91</v>
      </c>
      <c r="L44" s="21"/>
      <c r="M44" s="15">
        <f>56800</f>
        <v>56800</v>
      </c>
      <c r="N44" s="15"/>
      <c r="O44" s="19" t="s">
        <v>50</v>
      </c>
      <c r="P44" s="19"/>
      <c r="Q44" s="19"/>
      <c r="R44" s="19"/>
      <c r="S44" s="19"/>
      <c r="T44" s="45">
        <f>56800</f>
        <v>56800</v>
      </c>
      <c r="U44" s="45"/>
    </row>
    <row r="45" spans="1:21" s="1" customFormat="1" ht="13.5" customHeight="1">
      <c r="A45" s="12" t="s">
        <v>92</v>
      </c>
      <c r="B45" s="12"/>
      <c r="C45" s="12"/>
      <c r="D45" s="12"/>
      <c r="E45" s="12"/>
      <c r="F45" s="12"/>
      <c r="G45" s="13" t="s">
        <v>88</v>
      </c>
      <c r="H45" s="13"/>
      <c r="I45" s="13" t="s">
        <v>96</v>
      </c>
      <c r="J45" s="13"/>
      <c r="K45" s="21" t="s">
        <v>94</v>
      </c>
      <c r="L45" s="21"/>
      <c r="M45" s="15">
        <f>17100</f>
        <v>17100</v>
      </c>
      <c r="N45" s="15"/>
      <c r="O45" s="19" t="s">
        <v>50</v>
      </c>
      <c r="P45" s="19"/>
      <c r="Q45" s="19"/>
      <c r="R45" s="19"/>
      <c r="S45" s="19"/>
      <c r="T45" s="45">
        <f>17100</f>
        <v>17100</v>
      </c>
      <c r="U45" s="45"/>
    </row>
    <row r="46" spans="1:21" s="1" customFormat="1" ht="13.5" customHeight="1">
      <c r="A46" s="12" t="s">
        <v>89</v>
      </c>
      <c r="B46" s="12"/>
      <c r="C46" s="12"/>
      <c r="D46" s="12"/>
      <c r="E46" s="12"/>
      <c r="F46" s="12"/>
      <c r="G46" s="13" t="s">
        <v>88</v>
      </c>
      <c r="H46" s="13"/>
      <c r="I46" s="13" t="s">
        <v>97</v>
      </c>
      <c r="J46" s="13"/>
      <c r="K46" s="21" t="s">
        <v>91</v>
      </c>
      <c r="L46" s="21"/>
      <c r="M46" s="15">
        <f>8451300</f>
        <v>8451300</v>
      </c>
      <c r="N46" s="15"/>
      <c r="O46" s="15">
        <f>295122.08</f>
        <v>295122.08</v>
      </c>
      <c r="P46" s="15"/>
      <c r="Q46" s="15"/>
      <c r="R46" s="15"/>
      <c r="S46" s="15"/>
      <c r="T46" s="45">
        <f>8156177.92</f>
        <v>8156177.92</v>
      </c>
      <c r="U46" s="45"/>
    </row>
    <row r="47" spans="1:21" s="1" customFormat="1" ht="13.5" customHeight="1">
      <c r="A47" s="12" t="s">
        <v>98</v>
      </c>
      <c r="B47" s="12"/>
      <c r="C47" s="12"/>
      <c r="D47" s="12"/>
      <c r="E47" s="12"/>
      <c r="F47" s="12"/>
      <c r="G47" s="13" t="s">
        <v>88</v>
      </c>
      <c r="H47" s="13"/>
      <c r="I47" s="13" t="s">
        <v>99</v>
      </c>
      <c r="J47" s="13"/>
      <c r="K47" s="21" t="s">
        <v>100</v>
      </c>
      <c r="L47" s="21"/>
      <c r="M47" s="15">
        <f>100000</f>
        <v>100000</v>
      </c>
      <c r="N47" s="15"/>
      <c r="O47" s="19" t="s">
        <v>50</v>
      </c>
      <c r="P47" s="19"/>
      <c r="Q47" s="19"/>
      <c r="R47" s="19"/>
      <c r="S47" s="19"/>
      <c r="T47" s="45">
        <f>100000</f>
        <v>100000</v>
      </c>
      <c r="U47" s="45"/>
    </row>
    <row r="48" spans="1:21" s="1" customFormat="1" ht="13.5" customHeight="1">
      <c r="A48" s="12" t="s">
        <v>101</v>
      </c>
      <c r="B48" s="12"/>
      <c r="C48" s="12"/>
      <c r="D48" s="12"/>
      <c r="E48" s="12"/>
      <c r="F48" s="12"/>
      <c r="G48" s="13" t="s">
        <v>88</v>
      </c>
      <c r="H48" s="13"/>
      <c r="I48" s="13" t="s">
        <v>99</v>
      </c>
      <c r="J48" s="13"/>
      <c r="K48" s="21" t="s">
        <v>102</v>
      </c>
      <c r="L48" s="21"/>
      <c r="M48" s="15">
        <f>100000</f>
        <v>100000</v>
      </c>
      <c r="N48" s="15"/>
      <c r="O48" s="19" t="s">
        <v>50</v>
      </c>
      <c r="P48" s="19"/>
      <c r="Q48" s="19"/>
      <c r="R48" s="19"/>
      <c r="S48" s="19"/>
      <c r="T48" s="45">
        <f>100000</f>
        <v>100000</v>
      </c>
      <c r="U48" s="45"/>
    </row>
    <row r="49" spans="1:21" s="1" customFormat="1" ht="13.5" customHeight="1">
      <c r="A49" s="12" t="s">
        <v>92</v>
      </c>
      <c r="B49" s="12"/>
      <c r="C49" s="12"/>
      <c r="D49" s="12"/>
      <c r="E49" s="12"/>
      <c r="F49" s="12"/>
      <c r="G49" s="13" t="s">
        <v>88</v>
      </c>
      <c r="H49" s="13"/>
      <c r="I49" s="13" t="s">
        <v>103</v>
      </c>
      <c r="J49" s="13"/>
      <c r="K49" s="21" t="s">
        <v>94</v>
      </c>
      <c r="L49" s="21"/>
      <c r="M49" s="15">
        <f>2552300</f>
        <v>2552300</v>
      </c>
      <c r="N49" s="15"/>
      <c r="O49" s="15">
        <f>2854.84</f>
        <v>2854.84</v>
      </c>
      <c r="P49" s="15"/>
      <c r="Q49" s="15"/>
      <c r="R49" s="15"/>
      <c r="S49" s="15"/>
      <c r="T49" s="45">
        <f>2549445.16</f>
        <v>2549445.16</v>
      </c>
      <c r="U49" s="45"/>
    </row>
    <row r="50" spans="1:21" s="1" customFormat="1" ht="13.5" customHeight="1">
      <c r="A50" s="12" t="s">
        <v>89</v>
      </c>
      <c r="B50" s="12"/>
      <c r="C50" s="12"/>
      <c r="D50" s="12"/>
      <c r="E50" s="12"/>
      <c r="F50" s="12"/>
      <c r="G50" s="13" t="s">
        <v>88</v>
      </c>
      <c r="H50" s="13"/>
      <c r="I50" s="13" t="s">
        <v>104</v>
      </c>
      <c r="J50" s="13"/>
      <c r="K50" s="21" t="s">
        <v>91</v>
      </c>
      <c r="L50" s="21"/>
      <c r="M50" s="15">
        <f>337700</f>
        <v>337700</v>
      </c>
      <c r="N50" s="15"/>
      <c r="O50" s="19" t="s">
        <v>50</v>
      </c>
      <c r="P50" s="19"/>
      <c r="Q50" s="19"/>
      <c r="R50" s="19"/>
      <c r="S50" s="19"/>
      <c r="T50" s="45">
        <f>337700</f>
        <v>337700</v>
      </c>
      <c r="U50" s="45"/>
    </row>
    <row r="51" spans="1:21" s="1" customFormat="1" ht="13.5" customHeight="1">
      <c r="A51" s="12" t="s">
        <v>92</v>
      </c>
      <c r="B51" s="12"/>
      <c r="C51" s="12"/>
      <c r="D51" s="12"/>
      <c r="E51" s="12"/>
      <c r="F51" s="12"/>
      <c r="G51" s="13" t="s">
        <v>88</v>
      </c>
      <c r="H51" s="13"/>
      <c r="I51" s="13" t="s">
        <v>105</v>
      </c>
      <c r="J51" s="13"/>
      <c r="K51" s="21" t="s">
        <v>94</v>
      </c>
      <c r="L51" s="21"/>
      <c r="M51" s="15">
        <f>102000</f>
        <v>102000</v>
      </c>
      <c r="N51" s="15"/>
      <c r="O51" s="19" t="s">
        <v>50</v>
      </c>
      <c r="P51" s="19"/>
      <c r="Q51" s="19"/>
      <c r="R51" s="19"/>
      <c r="S51" s="19"/>
      <c r="T51" s="45">
        <f>102000</f>
        <v>102000</v>
      </c>
      <c r="U51" s="45"/>
    </row>
    <row r="52" spans="1:21" s="1" customFormat="1" ht="13.5" customHeight="1">
      <c r="A52" s="12" t="s">
        <v>106</v>
      </c>
      <c r="B52" s="12"/>
      <c r="C52" s="12"/>
      <c r="D52" s="12"/>
      <c r="E52" s="12"/>
      <c r="F52" s="12"/>
      <c r="G52" s="13" t="s">
        <v>88</v>
      </c>
      <c r="H52" s="13"/>
      <c r="I52" s="13" t="s">
        <v>107</v>
      </c>
      <c r="J52" s="13"/>
      <c r="K52" s="21" t="s">
        <v>108</v>
      </c>
      <c r="L52" s="21"/>
      <c r="M52" s="15">
        <f>150107</f>
        <v>150107</v>
      </c>
      <c r="N52" s="15"/>
      <c r="O52" s="15">
        <f>37526.75</f>
        <v>37526.75</v>
      </c>
      <c r="P52" s="15"/>
      <c r="Q52" s="15"/>
      <c r="R52" s="15"/>
      <c r="S52" s="15"/>
      <c r="T52" s="45">
        <f>112580.25</f>
        <v>112580.25</v>
      </c>
      <c r="U52" s="45"/>
    </row>
    <row r="53" spans="1:21" s="1" customFormat="1" ht="13.5" customHeight="1">
      <c r="A53" s="12" t="s">
        <v>109</v>
      </c>
      <c r="B53" s="12"/>
      <c r="C53" s="12"/>
      <c r="D53" s="12"/>
      <c r="E53" s="12"/>
      <c r="F53" s="12"/>
      <c r="G53" s="13" t="s">
        <v>88</v>
      </c>
      <c r="H53" s="13"/>
      <c r="I53" s="13" t="s">
        <v>110</v>
      </c>
      <c r="J53" s="13"/>
      <c r="K53" s="21" t="s">
        <v>111</v>
      </c>
      <c r="L53" s="21"/>
      <c r="M53" s="15">
        <f>200000</f>
        <v>200000</v>
      </c>
      <c r="N53" s="15"/>
      <c r="O53" s="19" t="s">
        <v>50</v>
      </c>
      <c r="P53" s="19"/>
      <c r="Q53" s="19"/>
      <c r="R53" s="19"/>
      <c r="S53" s="19"/>
      <c r="T53" s="45">
        <f>200000</f>
        <v>200000</v>
      </c>
      <c r="U53" s="45"/>
    </row>
    <row r="54" spans="1:21" s="1" customFormat="1" ht="13.5" customHeight="1">
      <c r="A54" s="12" t="s">
        <v>101</v>
      </c>
      <c r="B54" s="12"/>
      <c r="C54" s="12"/>
      <c r="D54" s="12"/>
      <c r="E54" s="12"/>
      <c r="F54" s="12"/>
      <c r="G54" s="13" t="s">
        <v>88</v>
      </c>
      <c r="H54" s="13"/>
      <c r="I54" s="13" t="s">
        <v>112</v>
      </c>
      <c r="J54" s="13"/>
      <c r="K54" s="21" t="s">
        <v>102</v>
      </c>
      <c r="L54" s="21"/>
      <c r="M54" s="15">
        <f>50000</f>
        <v>50000</v>
      </c>
      <c r="N54" s="15"/>
      <c r="O54" s="19" t="s">
        <v>50</v>
      </c>
      <c r="P54" s="19"/>
      <c r="Q54" s="19"/>
      <c r="R54" s="19"/>
      <c r="S54" s="19"/>
      <c r="T54" s="45">
        <f>50000</f>
        <v>50000</v>
      </c>
      <c r="U54" s="45"/>
    </row>
    <row r="55" spans="1:21" s="1" customFormat="1" ht="13.5" customHeight="1">
      <c r="A55" s="12" t="s">
        <v>113</v>
      </c>
      <c r="B55" s="12"/>
      <c r="C55" s="12"/>
      <c r="D55" s="12"/>
      <c r="E55" s="12"/>
      <c r="F55" s="12"/>
      <c r="G55" s="13" t="s">
        <v>88</v>
      </c>
      <c r="H55" s="13"/>
      <c r="I55" s="13" t="s">
        <v>114</v>
      </c>
      <c r="J55" s="13"/>
      <c r="K55" s="21" t="s">
        <v>115</v>
      </c>
      <c r="L55" s="21"/>
      <c r="M55" s="15">
        <f>250000</f>
        <v>250000</v>
      </c>
      <c r="N55" s="15"/>
      <c r="O55" s="19" t="s">
        <v>50</v>
      </c>
      <c r="P55" s="19"/>
      <c r="Q55" s="19"/>
      <c r="R55" s="19"/>
      <c r="S55" s="19"/>
      <c r="T55" s="45">
        <f>250000</f>
        <v>250000</v>
      </c>
      <c r="U55" s="45"/>
    </row>
    <row r="56" spans="1:21" s="1" customFormat="1" ht="13.5" customHeight="1">
      <c r="A56" s="12" t="s">
        <v>116</v>
      </c>
      <c r="B56" s="12"/>
      <c r="C56" s="12"/>
      <c r="D56" s="12"/>
      <c r="E56" s="12"/>
      <c r="F56" s="12"/>
      <c r="G56" s="13" t="s">
        <v>88</v>
      </c>
      <c r="H56" s="13"/>
      <c r="I56" s="13" t="s">
        <v>117</v>
      </c>
      <c r="J56" s="13"/>
      <c r="K56" s="21" t="s">
        <v>118</v>
      </c>
      <c r="L56" s="21"/>
      <c r="M56" s="15">
        <f>25000</f>
        <v>25000</v>
      </c>
      <c r="N56" s="15"/>
      <c r="O56" s="19" t="s">
        <v>50</v>
      </c>
      <c r="P56" s="19"/>
      <c r="Q56" s="19"/>
      <c r="R56" s="19"/>
      <c r="S56" s="19"/>
      <c r="T56" s="45">
        <f>25000</f>
        <v>25000</v>
      </c>
      <c r="U56" s="45"/>
    </row>
    <row r="57" spans="1:21" s="1" customFormat="1" ht="13.5" customHeight="1">
      <c r="A57" s="12" t="s">
        <v>101</v>
      </c>
      <c r="B57" s="12"/>
      <c r="C57" s="12"/>
      <c r="D57" s="12"/>
      <c r="E57" s="12"/>
      <c r="F57" s="12"/>
      <c r="G57" s="13" t="s">
        <v>88</v>
      </c>
      <c r="H57" s="13"/>
      <c r="I57" s="13" t="s">
        <v>117</v>
      </c>
      <c r="J57" s="13"/>
      <c r="K57" s="21" t="s">
        <v>102</v>
      </c>
      <c r="L57" s="21"/>
      <c r="M57" s="15">
        <f>65000</f>
        <v>65000</v>
      </c>
      <c r="N57" s="15"/>
      <c r="O57" s="19" t="s">
        <v>50</v>
      </c>
      <c r="P57" s="19"/>
      <c r="Q57" s="19"/>
      <c r="R57" s="19"/>
      <c r="S57" s="19"/>
      <c r="T57" s="45">
        <f>65000</f>
        <v>65000</v>
      </c>
      <c r="U57" s="45"/>
    </row>
    <row r="58" spans="1:21" s="1" customFormat="1" ht="13.5" customHeight="1">
      <c r="A58" s="12" t="s">
        <v>119</v>
      </c>
      <c r="B58" s="12"/>
      <c r="C58" s="12"/>
      <c r="D58" s="12"/>
      <c r="E58" s="12"/>
      <c r="F58" s="12"/>
      <c r="G58" s="13" t="s">
        <v>88</v>
      </c>
      <c r="H58" s="13"/>
      <c r="I58" s="13" t="s">
        <v>117</v>
      </c>
      <c r="J58" s="13"/>
      <c r="K58" s="21" t="s">
        <v>120</v>
      </c>
      <c r="L58" s="21"/>
      <c r="M58" s="15">
        <f>80000</f>
        <v>80000</v>
      </c>
      <c r="N58" s="15"/>
      <c r="O58" s="19" t="s">
        <v>50</v>
      </c>
      <c r="P58" s="19"/>
      <c r="Q58" s="19"/>
      <c r="R58" s="19"/>
      <c r="S58" s="19"/>
      <c r="T58" s="45">
        <f>80000</f>
        <v>80000</v>
      </c>
      <c r="U58" s="45"/>
    </row>
    <row r="59" spans="1:21" s="1" customFormat="1" ht="13.5" customHeight="1">
      <c r="A59" s="12" t="s">
        <v>121</v>
      </c>
      <c r="B59" s="12"/>
      <c r="C59" s="12"/>
      <c r="D59" s="12"/>
      <c r="E59" s="12"/>
      <c r="F59" s="12"/>
      <c r="G59" s="13" t="s">
        <v>88</v>
      </c>
      <c r="H59" s="13"/>
      <c r="I59" s="13" t="s">
        <v>122</v>
      </c>
      <c r="J59" s="13"/>
      <c r="K59" s="21" t="s">
        <v>123</v>
      </c>
      <c r="L59" s="21"/>
      <c r="M59" s="15">
        <f>3000</f>
        <v>3000</v>
      </c>
      <c r="N59" s="15"/>
      <c r="O59" s="15">
        <f>138</f>
        <v>138</v>
      </c>
      <c r="P59" s="15"/>
      <c r="Q59" s="15"/>
      <c r="R59" s="15"/>
      <c r="S59" s="15"/>
      <c r="T59" s="45">
        <f>2862</f>
        <v>2862</v>
      </c>
      <c r="U59" s="45"/>
    </row>
    <row r="60" spans="1:21" s="1" customFormat="1" ht="13.5" customHeight="1">
      <c r="A60" s="12" t="s">
        <v>121</v>
      </c>
      <c r="B60" s="12"/>
      <c r="C60" s="12"/>
      <c r="D60" s="12"/>
      <c r="E60" s="12"/>
      <c r="F60" s="12"/>
      <c r="G60" s="13" t="s">
        <v>88</v>
      </c>
      <c r="H60" s="13"/>
      <c r="I60" s="13" t="s">
        <v>124</v>
      </c>
      <c r="J60" s="13"/>
      <c r="K60" s="21" t="s">
        <v>123</v>
      </c>
      <c r="L60" s="21"/>
      <c r="M60" s="15">
        <f>85000</f>
        <v>85000</v>
      </c>
      <c r="N60" s="15"/>
      <c r="O60" s="15">
        <f>14684</f>
        <v>14684</v>
      </c>
      <c r="P60" s="15"/>
      <c r="Q60" s="15"/>
      <c r="R60" s="15"/>
      <c r="S60" s="15"/>
      <c r="T60" s="45">
        <f>70316</f>
        <v>70316</v>
      </c>
      <c r="U60" s="45"/>
    </row>
    <row r="61" spans="1:21" s="1" customFormat="1" ht="13.5" customHeight="1">
      <c r="A61" s="12" t="s">
        <v>89</v>
      </c>
      <c r="B61" s="12"/>
      <c r="C61" s="12"/>
      <c r="D61" s="12"/>
      <c r="E61" s="12"/>
      <c r="F61" s="12"/>
      <c r="G61" s="13" t="s">
        <v>88</v>
      </c>
      <c r="H61" s="13"/>
      <c r="I61" s="13" t="s">
        <v>125</v>
      </c>
      <c r="J61" s="13"/>
      <c r="K61" s="21" t="s">
        <v>91</v>
      </c>
      <c r="L61" s="21"/>
      <c r="M61" s="15">
        <f>4505000</f>
        <v>4505000</v>
      </c>
      <c r="N61" s="15"/>
      <c r="O61" s="15">
        <f>122957.05</f>
        <v>122957.05</v>
      </c>
      <c r="P61" s="15"/>
      <c r="Q61" s="15"/>
      <c r="R61" s="15"/>
      <c r="S61" s="15"/>
      <c r="T61" s="45">
        <f>4382042.95</f>
        <v>4382042.95</v>
      </c>
      <c r="U61" s="45"/>
    </row>
    <row r="62" spans="1:21" s="1" customFormat="1" ht="13.5" customHeight="1">
      <c r="A62" s="12" t="s">
        <v>113</v>
      </c>
      <c r="B62" s="12"/>
      <c r="C62" s="12"/>
      <c r="D62" s="12"/>
      <c r="E62" s="12"/>
      <c r="F62" s="12"/>
      <c r="G62" s="13" t="s">
        <v>88</v>
      </c>
      <c r="H62" s="13"/>
      <c r="I62" s="13" t="s">
        <v>126</v>
      </c>
      <c r="J62" s="13"/>
      <c r="K62" s="21" t="s">
        <v>115</v>
      </c>
      <c r="L62" s="21"/>
      <c r="M62" s="15">
        <f>111300</f>
        <v>111300</v>
      </c>
      <c r="N62" s="15"/>
      <c r="O62" s="19" t="s">
        <v>50</v>
      </c>
      <c r="P62" s="19"/>
      <c r="Q62" s="19"/>
      <c r="R62" s="19"/>
      <c r="S62" s="19"/>
      <c r="T62" s="45">
        <f>111300</f>
        <v>111300</v>
      </c>
      <c r="U62" s="45"/>
    </row>
    <row r="63" spans="1:21" s="1" customFormat="1" ht="13.5" customHeight="1">
      <c r="A63" s="12" t="s">
        <v>92</v>
      </c>
      <c r="B63" s="12"/>
      <c r="C63" s="12"/>
      <c r="D63" s="12"/>
      <c r="E63" s="12"/>
      <c r="F63" s="12"/>
      <c r="G63" s="13" t="s">
        <v>88</v>
      </c>
      <c r="H63" s="13"/>
      <c r="I63" s="13" t="s">
        <v>127</v>
      </c>
      <c r="J63" s="13"/>
      <c r="K63" s="21" t="s">
        <v>94</v>
      </c>
      <c r="L63" s="21"/>
      <c r="M63" s="15">
        <f>1360000</f>
        <v>1360000</v>
      </c>
      <c r="N63" s="15"/>
      <c r="O63" s="19" t="s">
        <v>50</v>
      </c>
      <c r="P63" s="19"/>
      <c r="Q63" s="19"/>
      <c r="R63" s="19"/>
      <c r="S63" s="19"/>
      <c r="T63" s="45">
        <f>1360000</f>
        <v>1360000</v>
      </c>
      <c r="U63" s="45"/>
    </row>
    <row r="64" spans="1:21" s="1" customFormat="1" ht="13.5" customHeight="1">
      <c r="A64" s="12" t="s">
        <v>116</v>
      </c>
      <c r="B64" s="12"/>
      <c r="C64" s="12"/>
      <c r="D64" s="12"/>
      <c r="E64" s="12"/>
      <c r="F64" s="12"/>
      <c r="G64" s="13" t="s">
        <v>88</v>
      </c>
      <c r="H64" s="13"/>
      <c r="I64" s="13" t="s">
        <v>128</v>
      </c>
      <c r="J64" s="13"/>
      <c r="K64" s="21" t="s">
        <v>118</v>
      </c>
      <c r="L64" s="21"/>
      <c r="M64" s="15">
        <f>13962.2</f>
        <v>13962.2</v>
      </c>
      <c r="N64" s="15"/>
      <c r="O64" s="15">
        <f>962.2</f>
        <v>962.2</v>
      </c>
      <c r="P64" s="15"/>
      <c r="Q64" s="15"/>
      <c r="R64" s="15"/>
      <c r="S64" s="15"/>
      <c r="T64" s="45">
        <f>13000</f>
        <v>13000</v>
      </c>
      <c r="U64" s="45"/>
    </row>
    <row r="65" spans="1:21" s="1" customFormat="1" ht="13.5" customHeight="1">
      <c r="A65" s="12" t="s">
        <v>129</v>
      </c>
      <c r="B65" s="12"/>
      <c r="C65" s="12"/>
      <c r="D65" s="12"/>
      <c r="E65" s="12"/>
      <c r="F65" s="12"/>
      <c r="G65" s="13" t="s">
        <v>88</v>
      </c>
      <c r="H65" s="13"/>
      <c r="I65" s="13" t="s">
        <v>130</v>
      </c>
      <c r="J65" s="13"/>
      <c r="K65" s="21" t="s">
        <v>131</v>
      </c>
      <c r="L65" s="21"/>
      <c r="M65" s="15">
        <f>8000</f>
        <v>8000</v>
      </c>
      <c r="N65" s="15"/>
      <c r="O65" s="19" t="s">
        <v>50</v>
      </c>
      <c r="P65" s="19"/>
      <c r="Q65" s="19"/>
      <c r="R65" s="19"/>
      <c r="S65" s="19"/>
      <c r="T65" s="45">
        <f>8000</f>
        <v>8000</v>
      </c>
      <c r="U65" s="45"/>
    </row>
    <row r="66" spans="1:21" s="1" customFormat="1" ht="13.5" customHeight="1">
      <c r="A66" s="12" t="s">
        <v>101</v>
      </c>
      <c r="B66" s="12"/>
      <c r="C66" s="12"/>
      <c r="D66" s="12"/>
      <c r="E66" s="12"/>
      <c r="F66" s="12"/>
      <c r="G66" s="13" t="s">
        <v>88</v>
      </c>
      <c r="H66" s="13"/>
      <c r="I66" s="13" t="s">
        <v>130</v>
      </c>
      <c r="J66" s="13"/>
      <c r="K66" s="21" t="s">
        <v>102</v>
      </c>
      <c r="L66" s="21"/>
      <c r="M66" s="15">
        <f>58500</f>
        <v>58500</v>
      </c>
      <c r="N66" s="15"/>
      <c r="O66" s="19" t="s">
        <v>50</v>
      </c>
      <c r="P66" s="19"/>
      <c r="Q66" s="19"/>
      <c r="R66" s="19"/>
      <c r="S66" s="19"/>
      <c r="T66" s="45">
        <f>58500</f>
        <v>58500</v>
      </c>
      <c r="U66" s="45"/>
    </row>
    <row r="67" spans="1:21" s="1" customFormat="1" ht="13.5" customHeight="1">
      <c r="A67" s="12" t="s">
        <v>132</v>
      </c>
      <c r="B67" s="12"/>
      <c r="C67" s="12"/>
      <c r="D67" s="12"/>
      <c r="E67" s="12"/>
      <c r="F67" s="12"/>
      <c r="G67" s="13" t="s">
        <v>88</v>
      </c>
      <c r="H67" s="13"/>
      <c r="I67" s="13" t="s">
        <v>130</v>
      </c>
      <c r="J67" s="13"/>
      <c r="K67" s="21" t="s">
        <v>133</v>
      </c>
      <c r="L67" s="21"/>
      <c r="M67" s="15">
        <f>56700</f>
        <v>56700</v>
      </c>
      <c r="N67" s="15"/>
      <c r="O67" s="19" t="s">
        <v>50</v>
      </c>
      <c r="P67" s="19"/>
      <c r="Q67" s="19"/>
      <c r="R67" s="19"/>
      <c r="S67" s="19"/>
      <c r="T67" s="45">
        <f>56700</f>
        <v>56700</v>
      </c>
      <c r="U67" s="45"/>
    </row>
    <row r="68" spans="1:21" s="1" customFormat="1" ht="13.5" customHeight="1">
      <c r="A68" s="12" t="s">
        <v>134</v>
      </c>
      <c r="B68" s="12"/>
      <c r="C68" s="12"/>
      <c r="D68" s="12"/>
      <c r="E68" s="12"/>
      <c r="F68" s="12"/>
      <c r="G68" s="13" t="s">
        <v>88</v>
      </c>
      <c r="H68" s="13"/>
      <c r="I68" s="13" t="s">
        <v>130</v>
      </c>
      <c r="J68" s="13"/>
      <c r="K68" s="21" t="s">
        <v>135</v>
      </c>
      <c r="L68" s="21"/>
      <c r="M68" s="15">
        <f>493300</f>
        <v>493300</v>
      </c>
      <c r="N68" s="15"/>
      <c r="O68" s="15">
        <f>65167</f>
        <v>65167</v>
      </c>
      <c r="P68" s="15"/>
      <c r="Q68" s="15"/>
      <c r="R68" s="15"/>
      <c r="S68" s="15"/>
      <c r="T68" s="45">
        <f>428133</f>
        <v>428133</v>
      </c>
      <c r="U68" s="45"/>
    </row>
    <row r="69" spans="1:21" s="1" customFormat="1" ht="13.5" customHeight="1">
      <c r="A69" s="12" t="s">
        <v>119</v>
      </c>
      <c r="B69" s="12"/>
      <c r="C69" s="12"/>
      <c r="D69" s="12"/>
      <c r="E69" s="12"/>
      <c r="F69" s="12"/>
      <c r="G69" s="13" t="s">
        <v>88</v>
      </c>
      <c r="H69" s="13"/>
      <c r="I69" s="13" t="s">
        <v>130</v>
      </c>
      <c r="J69" s="13"/>
      <c r="K69" s="21" t="s">
        <v>120</v>
      </c>
      <c r="L69" s="21"/>
      <c r="M69" s="15">
        <f>210000</f>
        <v>210000</v>
      </c>
      <c r="N69" s="15"/>
      <c r="O69" s="15">
        <f>19615</f>
        <v>19615</v>
      </c>
      <c r="P69" s="15"/>
      <c r="Q69" s="15"/>
      <c r="R69" s="15"/>
      <c r="S69" s="15"/>
      <c r="T69" s="45">
        <f>190385</f>
        <v>190385</v>
      </c>
      <c r="U69" s="45"/>
    </row>
    <row r="70" spans="1:21" s="1" customFormat="1" ht="13.5" customHeight="1">
      <c r="A70" s="12" t="s">
        <v>121</v>
      </c>
      <c r="B70" s="12"/>
      <c r="C70" s="12"/>
      <c r="D70" s="12"/>
      <c r="E70" s="12"/>
      <c r="F70" s="12"/>
      <c r="G70" s="13" t="s">
        <v>88</v>
      </c>
      <c r="H70" s="13"/>
      <c r="I70" s="13" t="s">
        <v>136</v>
      </c>
      <c r="J70" s="13"/>
      <c r="K70" s="21" t="s">
        <v>123</v>
      </c>
      <c r="L70" s="21"/>
      <c r="M70" s="15">
        <f>3200</f>
        <v>3200</v>
      </c>
      <c r="N70" s="15"/>
      <c r="O70" s="19" t="s">
        <v>50</v>
      </c>
      <c r="P70" s="19"/>
      <c r="Q70" s="19"/>
      <c r="R70" s="19"/>
      <c r="S70" s="19"/>
      <c r="T70" s="45">
        <f>3200</f>
        <v>3200</v>
      </c>
      <c r="U70" s="45"/>
    </row>
    <row r="71" spans="1:21" s="1" customFormat="1" ht="13.5" customHeight="1">
      <c r="A71" s="12" t="s">
        <v>121</v>
      </c>
      <c r="B71" s="12"/>
      <c r="C71" s="12"/>
      <c r="D71" s="12"/>
      <c r="E71" s="12"/>
      <c r="F71" s="12"/>
      <c r="G71" s="13" t="s">
        <v>88</v>
      </c>
      <c r="H71" s="13"/>
      <c r="I71" s="13" t="s">
        <v>137</v>
      </c>
      <c r="J71" s="13"/>
      <c r="K71" s="21" t="s">
        <v>123</v>
      </c>
      <c r="L71" s="21"/>
      <c r="M71" s="15">
        <f>3000</f>
        <v>3000</v>
      </c>
      <c r="N71" s="15"/>
      <c r="O71" s="19" t="s">
        <v>50</v>
      </c>
      <c r="P71" s="19"/>
      <c r="Q71" s="19"/>
      <c r="R71" s="19"/>
      <c r="S71" s="19"/>
      <c r="T71" s="45">
        <f>3000</f>
        <v>3000</v>
      </c>
      <c r="U71" s="45"/>
    </row>
    <row r="72" spans="1:21" s="1" customFormat="1" ht="13.5" customHeight="1">
      <c r="A72" s="12" t="s">
        <v>89</v>
      </c>
      <c r="B72" s="12"/>
      <c r="C72" s="12"/>
      <c r="D72" s="12"/>
      <c r="E72" s="12"/>
      <c r="F72" s="12"/>
      <c r="G72" s="13" t="s">
        <v>88</v>
      </c>
      <c r="H72" s="13"/>
      <c r="I72" s="13" t="s">
        <v>138</v>
      </c>
      <c r="J72" s="13"/>
      <c r="K72" s="21" t="s">
        <v>91</v>
      </c>
      <c r="L72" s="21"/>
      <c r="M72" s="15">
        <f>180200</f>
        <v>180200</v>
      </c>
      <c r="N72" s="15"/>
      <c r="O72" s="19" t="s">
        <v>50</v>
      </c>
      <c r="P72" s="19"/>
      <c r="Q72" s="19"/>
      <c r="R72" s="19"/>
      <c r="S72" s="19"/>
      <c r="T72" s="45">
        <f>180200</f>
        <v>180200</v>
      </c>
      <c r="U72" s="45"/>
    </row>
    <row r="73" spans="1:21" s="1" customFormat="1" ht="13.5" customHeight="1">
      <c r="A73" s="12" t="s">
        <v>92</v>
      </c>
      <c r="B73" s="12"/>
      <c r="C73" s="12"/>
      <c r="D73" s="12"/>
      <c r="E73" s="12"/>
      <c r="F73" s="12"/>
      <c r="G73" s="13" t="s">
        <v>88</v>
      </c>
      <c r="H73" s="13"/>
      <c r="I73" s="13" t="s">
        <v>139</v>
      </c>
      <c r="J73" s="13"/>
      <c r="K73" s="21" t="s">
        <v>94</v>
      </c>
      <c r="L73" s="21"/>
      <c r="M73" s="15">
        <f>54900</f>
        <v>54900</v>
      </c>
      <c r="N73" s="15"/>
      <c r="O73" s="19" t="s">
        <v>50</v>
      </c>
      <c r="P73" s="19"/>
      <c r="Q73" s="19"/>
      <c r="R73" s="19"/>
      <c r="S73" s="19"/>
      <c r="T73" s="45">
        <f>54900</f>
        <v>54900</v>
      </c>
      <c r="U73" s="45"/>
    </row>
    <row r="74" spans="1:21" s="1" customFormat="1" ht="13.5" customHeight="1">
      <c r="A74" s="12" t="s">
        <v>140</v>
      </c>
      <c r="B74" s="12"/>
      <c r="C74" s="12"/>
      <c r="D74" s="12"/>
      <c r="E74" s="12"/>
      <c r="F74" s="12"/>
      <c r="G74" s="13" t="s">
        <v>88</v>
      </c>
      <c r="H74" s="13"/>
      <c r="I74" s="13" t="s">
        <v>141</v>
      </c>
      <c r="J74" s="13"/>
      <c r="K74" s="21" t="s">
        <v>142</v>
      </c>
      <c r="L74" s="21"/>
      <c r="M74" s="15">
        <f>1759893.16</f>
        <v>1759893.16</v>
      </c>
      <c r="N74" s="15"/>
      <c r="O74" s="15">
        <f>12693.16</f>
        <v>12693.16</v>
      </c>
      <c r="P74" s="15"/>
      <c r="Q74" s="15"/>
      <c r="R74" s="15"/>
      <c r="S74" s="15"/>
      <c r="T74" s="45">
        <f>1747200</f>
        <v>1747200</v>
      </c>
      <c r="U74" s="45"/>
    </row>
    <row r="75" spans="1:21" s="1" customFormat="1" ht="13.5" customHeight="1">
      <c r="A75" s="12" t="s">
        <v>129</v>
      </c>
      <c r="B75" s="12"/>
      <c r="C75" s="12"/>
      <c r="D75" s="12"/>
      <c r="E75" s="12"/>
      <c r="F75" s="12"/>
      <c r="G75" s="13" t="s">
        <v>88</v>
      </c>
      <c r="H75" s="13"/>
      <c r="I75" s="13" t="s">
        <v>141</v>
      </c>
      <c r="J75" s="13"/>
      <c r="K75" s="21" t="s">
        <v>131</v>
      </c>
      <c r="L75" s="21"/>
      <c r="M75" s="15">
        <f>30000</f>
        <v>30000</v>
      </c>
      <c r="N75" s="15"/>
      <c r="O75" s="19" t="s">
        <v>50</v>
      </c>
      <c r="P75" s="19"/>
      <c r="Q75" s="19"/>
      <c r="R75" s="19"/>
      <c r="S75" s="19"/>
      <c r="T75" s="45">
        <f>30000</f>
        <v>30000</v>
      </c>
      <c r="U75" s="45"/>
    </row>
    <row r="76" spans="1:21" s="1" customFormat="1" ht="13.5" customHeight="1">
      <c r="A76" s="12" t="s">
        <v>101</v>
      </c>
      <c r="B76" s="12"/>
      <c r="C76" s="12"/>
      <c r="D76" s="12"/>
      <c r="E76" s="12"/>
      <c r="F76" s="12"/>
      <c r="G76" s="13" t="s">
        <v>88</v>
      </c>
      <c r="H76" s="13"/>
      <c r="I76" s="13" t="s">
        <v>143</v>
      </c>
      <c r="J76" s="13"/>
      <c r="K76" s="21" t="s">
        <v>102</v>
      </c>
      <c r="L76" s="21"/>
      <c r="M76" s="15">
        <f>154020</f>
        <v>154020</v>
      </c>
      <c r="N76" s="15"/>
      <c r="O76" s="15">
        <f>11220</f>
        <v>11220</v>
      </c>
      <c r="P76" s="15"/>
      <c r="Q76" s="15"/>
      <c r="R76" s="15"/>
      <c r="S76" s="15"/>
      <c r="T76" s="45">
        <f>142800</f>
        <v>142800</v>
      </c>
      <c r="U76" s="45"/>
    </row>
    <row r="77" spans="1:21" s="1" customFormat="1" ht="13.5" customHeight="1">
      <c r="A77" s="12" t="s">
        <v>109</v>
      </c>
      <c r="B77" s="12"/>
      <c r="C77" s="12"/>
      <c r="D77" s="12"/>
      <c r="E77" s="12"/>
      <c r="F77" s="12"/>
      <c r="G77" s="13" t="s">
        <v>88</v>
      </c>
      <c r="H77" s="13"/>
      <c r="I77" s="13" t="s">
        <v>144</v>
      </c>
      <c r="J77" s="13"/>
      <c r="K77" s="21" t="s">
        <v>111</v>
      </c>
      <c r="L77" s="21"/>
      <c r="M77" s="15">
        <f>4312180.51</f>
        <v>4312180.51</v>
      </c>
      <c r="N77" s="15"/>
      <c r="O77" s="19" t="s">
        <v>50</v>
      </c>
      <c r="P77" s="19"/>
      <c r="Q77" s="19"/>
      <c r="R77" s="19"/>
      <c r="S77" s="19"/>
      <c r="T77" s="45">
        <f>4312180.51</f>
        <v>4312180.51</v>
      </c>
      <c r="U77" s="45"/>
    </row>
    <row r="78" spans="1:21" s="1" customFormat="1" ht="13.5" customHeight="1">
      <c r="A78" s="12" t="s">
        <v>89</v>
      </c>
      <c r="B78" s="12"/>
      <c r="C78" s="12"/>
      <c r="D78" s="12"/>
      <c r="E78" s="12"/>
      <c r="F78" s="12"/>
      <c r="G78" s="13" t="s">
        <v>88</v>
      </c>
      <c r="H78" s="13"/>
      <c r="I78" s="13" t="s">
        <v>145</v>
      </c>
      <c r="J78" s="13"/>
      <c r="K78" s="21" t="s">
        <v>91</v>
      </c>
      <c r="L78" s="21"/>
      <c r="M78" s="15">
        <f>312500</f>
        <v>312500</v>
      </c>
      <c r="N78" s="15"/>
      <c r="O78" s="19" t="s">
        <v>50</v>
      </c>
      <c r="P78" s="19"/>
      <c r="Q78" s="19"/>
      <c r="R78" s="19"/>
      <c r="S78" s="19"/>
      <c r="T78" s="45">
        <f>312500</f>
        <v>312500</v>
      </c>
      <c r="U78" s="45"/>
    </row>
    <row r="79" spans="1:21" s="1" customFormat="1" ht="13.5" customHeight="1">
      <c r="A79" s="12" t="s">
        <v>113</v>
      </c>
      <c r="B79" s="12"/>
      <c r="C79" s="12"/>
      <c r="D79" s="12"/>
      <c r="E79" s="12"/>
      <c r="F79" s="12"/>
      <c r="G79" s="13" t="s">
        <v>88</v>
      </c>
      <c r="H79" s="13"/>
      <c r="I79" s="13" t="s">
        <v>146</v>
      </c>
      <c r="J79" s="13"/>
      <c r="K79" s="21" t="s">
        <v>115</v>
      </c>
      <c r="L79" s="21"/>
      <c r="M79" s="15">
        <f>18500</f>
        <v>18500</v>
      </c>
      <c r="N79" s="15"/>
      <c r="O79" s="19" t="s">
        <v>50</v>
      </c>
      <c r="P79" s="19"/>
      <c r="Q79" s="19"/>
      <c r="R79" s="19"/>
      <c r="S79" s="19"/>
      <c r="T79" s="45">
        <f>18500</f>
        <v>18500</v>
      </c>
      <c r="U79" s="45"/>
    </row>
    <row r="80" spans="1:21" s="1" customFormat="1" ht="13.5" customHeight="1">
      <c r="A80" s="12" t="s">
        <v>92</v>
      </c>
      <c r="B80" s="12"/>
      <c r="C80" s="12"/>
      <c r="D80" s="12"/>
      <c r="E80" s="12"/>
      <c r="F80" s="12"/>
      <c r="G80" s="13" t="s">
        <v>88</v>
      </c>
      <c r="H80" s="13"/>
      <c r="I80" s="13" t="s">
        <v>147</v>
      </c>
      <c r="J80" s="13"/>
      <c r="K80" s="21" t="s">
        <v>94</v>
      </c>
      <c r="L80" s="21"/>
      <c r="M80" s="15">
        <f>94400</f>
        <v>94400</v>
      </c>
      <c r="N80" s="15"/>
      <c r="O80" s="19" t="s">
        <v>50</v>
      </c>
      <c r="P80" s="19"/>
      <c r="Q80" s="19"/>
      <c r="R80" s="19"/>
      <c r="S80" s="19"/>
      <c r="T80" s="45">
        <f>94400</f>
        <v>94400</v>
      </c>
      <c r="U80" s="45"/>
    </row>
    <row r="81" spans="1:21" s="1" customFormat="1" ht="13.5" customHeight="1">
      <c r="A81" s="12" t="s">
        <v>116</v>
      </c>
      <c r="B81" s="12"/>
      <c r="C81" s="12"/>
      <c r="D81" s="12"/>
      <c r="E81" s="12"/>
      <c r="F81" s="12"/>
      <c r="G81" s="13" t="s">
        <v>88</v>
      </c>
      <c r="H81" s="13"/>
      <c r="I81" s="13" t="s">
        <v>148</v>
      </c>
      <c r="J81" s="13"/>
      <c r="K81" s="21" t="s">
        <v>118</v>
      </c>
      <c r="L81" s="21"/>
      <c r="M81" s="15">
        <f>10100</f>
        <v>10100</v>
      </c>
      <c r="N81" s="15"/>
      <c r="O81" s="19" t="s">
        <v>50</v>
      </c>
      <c r="P81" s="19"/>
      <c r="Q81" s="19"/>
      <c r="R81" s="19"/>
      <c r="S81" s="19"/>
      <c r="T81" s="45">
        <f>10100</f>
        <v>10100</v>
      </c>
      <c r="U81" s="45"/>
    </row>
    <row r="82" spans="1:21" s="1" customFormat="1" ht="13.5" customHeight="1">
      <c r="A82" s="12" t="s">
        <v>89</v>
      </c>
      <c r="B82" s="12"/>
      <c r="C82" s="12"/>
      <c r="D82" s="12"/>
      <c r="E82" s="12"/>
      <c r="F82" s="12"/>
      <c r="G82" s="13" t="s">
        <v>88</v>
      </c>
      <c r="H82" s="13"/>
      <c r="I82" s="13" t="s">
        <v>149</v>
      </c>
      <c r="J82" s="13"/>
      <c r="K82" s="21" t="s">
        <v>91</v>
      </c>
      <c r="L82" s="21"/>
      <c r="M82" s="15">
        <f>60935</f>
        <v>60935</v>
      </c>
      <c r="N82" s="15"/>
      <c r="O82" s="19" t="s">
        <v>50</v>
      </c>
      <c r="P82" s="19"/>
      <c r="Q82" s="19"/>
      <c r="R82" s="19"/>
      <c r="S82" s="19"/>
      <c r="T82" s="45">
        <f>60935</f>
        <v>60935</v>
      </c>
      <c r="U82" s="45"/>
    </row>
    <row r="83" spans="1:21" s="1" customFormat="1" ht="13.5" customHeight="1">
      <c r="A83" s="12" t="s">
        <v>92</v>
      </c>
      <c r="B83" s="12"/>
      <c r="C83" s="12"/>
      <c r="D83" s="12"/>
      <c r="E83" s="12"/>
      <c r="F83" s="12"/>
      <c r="G83" s="13" t="s">
        <v>88</v>
      </c>
      <c r="H83" s="13"/>
      <c r="I83" s="13" t="s">
        <v>150</v>
      </c>
      <c r="J83" s="13"/>
      <c r="K83" s="21" t="s">
        <v>94</v>
      </c>
      <c r="L83" s="21"/>
      <c r="M83" s="15">
        <f>18396.43</f>
        <v>18396.43</v>
      </c>
      <c r="N83" s="15"/>
      <c r="O83" s="19" t="s">
        <v>50</v>
      </c>
      <c r="P83" s="19"/>
      <c r="Q83" s="19"/>
      <c r="R83" s="19"/>
      <c r="S83" s="19"/>
      <c r="T83" s="45">
        <f>18396.43</f>
        <v>18396.43</v>
      </c>
      <c r="U83" s="45"/>
    </row>
    <row r="84" spans="1:21" s="1" customFormat="1" ht="13.5" customHeight="1">
      <c r="A84" s="12" t="s">
        <v>119</v>
      </c>
      <c r="B84" s="12"/>
      <c r="C84" s="12"/>
      <c r="D84" s="12"/>
      <c r="E84" s="12"/>
      <c r="F84" s="12"/>
      <c r="G84" s="13" t="s">
        <v>88</v>
      </c>
      <c r="H84" s="13"/>
      <c r="I84" s="13" t="s">
        <v>151</v>
      </c>
      <c r="J84" s="13"/>
      <c r="K84" s="21" t="s">
        <v>120</v>
      </c>
      <c r="L84" s="21"/>
      <c r="M84" s="15">
        <f>31241.25</f>
        <v>31241.25</v>
      </c>
      <c r="N84" s="15"/>
      <c r="O84" s="19" t="s">
        <v>50</v>
      </c>
      <c r="P84" s="19"/>
      <c r="Q84" s="19"/>
      <c r="R84" s="19"/>
      <c r="S84" s="19"/>
      <c r="T84" s="45">
        <f>31241.25</f>
        <v>31241.25</v>
      </c>
      <c r="U84" s="45"/>
    </row>
    <row r="85" spans="1:21" s="1" customFormat="1" ht="13.5" customHeight="1">
      <c r="A85" s="12" t="s">
        <v>129</v>
      </c>
      <c r="B85" s="12"/>
      <c r="C85" s="12"/>
      <c r="D85" s="12"/>
      <c r="E85" s="12"/>
      <c r="F85" s="12"/>
      <c r="G85" s="13" t="s">
        <v>88</v>
      </c>
      <c r="H85" s="13"/>
      <c r="I85" s="13" t="s">
        <v>152</v>
      </c>
      <c r="J85" s="13"/>
      <c r="K85" s="21" t="s">
        <v>131</v>
      </c>
      <c r="L85" s="21"/>
      <c r="M85" s="15">
        <f>250000</f>
        <v>250000</v>
      </c>
      <c r="N85" s="15"/>
      <c r="O85" s="19" t="s">
        <v>50</v>
      </c>
      <c r="P85" s="19"/>
      <c r="Q85" s="19"/>
      <c r="R85" s="19"/>
      <c r="S85" s="19"/>
      <c r="T85" s="45">
        <f>250000</f>
        <v>250000</v>
      </c>
      <c r="U85" s="45"/>
    </row>
    <row r="86" spans="1:21" s="1" customFormat="1" ht="13.5" customHeight="1">
      <c r="A86" s="12" t="s">
        <v>109</v>
      </c>
      <c r="B86" s="12"/>
      <c r="C86" s="12"/>
      <c r="D86" s="12"/>
      <c r="E86" s="12"/>
      <c r="F86" s="12"/>
      <c r="G86" s="13" t="s">
        <v>88</v>
      </c>
      <c r="H86" s="13"/>
      <c r="I86" s="13" t="s">
        <v>153</v>
      </c>
      <c r="J86" s="13"/>
      <c r="K86" s="21" t="s">
        <v>111</v>
      </c>
      <c r="L86" s="21"/>
      <c r="M86" s="15">
        <f>16790</f>
        <v>16790</v>
      </c>
      <c r="N86" s="15"/>
      <c r="O86" s="19" t="s">
        <v>50</v>
      </c>
      <c r="P86" s="19"/>
      <c r="Q86" s="19"/>
      <c r="R86" s="19"/>
      <c r="S86" s="19"/>
      <c r="T86" s="45">
        <f>16790</f>
        <v>16790</v>
      </c>
      <c r="U86" s="45"/>
    </row>
    <row r="87" spans="1:21" s="1" customFormat="1" ht="13.5" customHeight="1">
      <c r="A87" s="12" t="s">
        <v>109</v>
      </c>
      <c r="B87" s="12"/>
      <c r="C87" s="12"/>
      <c r="D87" s="12"/>
      <c r="E87" s="12"/>
      <c r="F87" s="12"/>
      <c r="G87" s="13" t="s">
        <v>88</v>
      </c>
      <c r="H87" s="13"/>
      <c r="I87" s="13" t="s">
        <v>154</v>
      </c>
      <c r="J87" s="13"/>
      <c r="K87" s="21" t="s">
        <v>111</v>
      </c>
      <c r="L87" s="21"/>
      <c r="M87" s="15">
        <f>4198</f>
        <v>4198</v>
      </c>
      <c r="N87" s="15"/>
      <c r="O87" s="19" t="s">
        <v>50</v>
      </c>
      <c r="P87" s="19"/>
      <c r="Q87" s="19"/>
      <c r="R87" s="19"/>
      <c r="S87" s="19"/>
      <c r="T87" s="45">
        <f>4198</f>
        <v>4198</v>
      </c>
      <c r="U87" s="45"/>
    </row>
    <row r="88" spans="1:21" s="1" customFormat="1" ht="13.5" customHeight="1">
      <c r="A88" s="12" t="s">
        <v>89</v>
      </c>
      <c r="B88" s="12"/>
      <c r="C88" s="12"/>
      <c r="D88" s="12"/>
      <c r="E88" s="12"/>
      <c r="F88" s="12"/>
      <c r="G88" s="13" t="s">
        <v>88</v>
      </c>
      <c r="H88" s="13"/>
      <c r="I88" s="13" t="s">
        <v>155</v>
      </c>
      <c r="J88" s="13"/>
      <c r="K88" s="21" t="s">
        <v>91</v>
      </c>
      <c r="L88" s="21"/>
      <c r="M88" s="15">
        <f>917800</f>
        <v>917800</v>
      </c>
      <c r="N88" s="15"/>
      <c r="O88" s="15">
        <f>7618.62</f>
        <v>7618.62</v>
      </c>
      <c r="P88" s="15"/>
      <c r="Q88" s="15"/>
      <c r="R88" s="15"/>
      <c r="S88" s="15"/>
      <c r="T88" s="45">
        <f>910181.38</f>
        <v>910181.38</v>
      </c>
      <c r="U88" s="45"/>
    </row>
    <row r="89" spans="1:21" s="1" customFormat="1" ht="13.5" customHeight="1">
      <c r="A89" s="12" t="s">
        <v>92</v>
      </c>
      <c r="B89" s="12"/>
      <c r="C89" s="12"/>
      <c r="D89" s="12"/>
      <c r="E89" s="12"/>
      <c r="F89" s="12"/>
      <c r="G89" s="13" t="s">
        <v>88</v>
      </c>
      <c r="H89" s="13"/>
      <c r="I89" s="13" t="s">
        <v>156</v>
      </c>
      <c r="J89" s="13"/>
      <c r="K89" s="21" t="s">
        <v>94</v>
      </c>
      <c r="L89" s="21"/>
      <c r="M89" s="15">
        <f>277200</f>
        <v>277200</v>
      </c>
      <c r="N89" s="15"/>
      <c r="O89" s="19" t="s">
        <v>50</v>
      </c>
      <c r="P89" s="19"/>
      <c r="Q89" s="19"/>
      <c r="R89" s="19"/>
      <c r="S89" s="19"/>
      <c r="T89" s="45">
        <f>277200</f>
        <v>277200</v>
      </c>
      <c r="U89" s="45"/>
    </row>
    <row r="90" spans="1:21" s="1" customFormat="1" ht="13.5" customHeight="1">
      <c r="A90" s="12" t="s">
        <v>89</v>
      </c>
      <c r="B90" s="12"/>
      <c r="C90" s="12"/>
      <c r="D90" s="12"/>
      <c r="E90" s="12"/>
      <c r="F90" s="12"/>
      <c r="G90" s="13" t="s">
        <v>88</v>
      </c>
      <c r="H90" s="13"/>
      <c r="I90" s="13" t="s">
        <v>157</v>
      </c>
      <c r="J90" s="13"/>
      <c r="K90" s="21" t="s">
        <v>91</v>
      </c>
      <c r="L90" s="21"/>
      <c r="M90" s="15">
        <f>857800</f>
        <v>857800</v>
      </c>
      <c r="N90" s="15"/>
      <c r="O90" s="19" t="s">
        <v>50</v>
      </c>
      <c r="P90" s="19"/>
      <c r="Q90" s="19"/>
      <c r="R90" s="19"/>
      <c r="S90" s="19"/>
      <c r="T90" s="45">
        <f>857800</f>
        <v>857800</v>
      </c>
      <c r="U90" s="45"/>
    </row>
    <row r="91" spans="1:21" s="1" customFormat="1" ht="13.5" customHeight="1">
      <c r="A91" s="12" t="s">
        <v>92</v>
      </c>
      <c r="B91" s="12"/>
      <c r="C91" s="12"/>
      <c r="D91" s="12"/>
      <c r="E91" s="12"/>
      <c r="F91" s="12"/>
      <c r="G91" s="13" t="s">
        <v>88</v>
      </c>
      <c r="H91" s="13"/>
      <c r="I91" s="13" t="s">
        <v>158</v>
      </c>
      <c r="J91" s="13"/>
      <c r="K91" s="21" t="s">
        <v>94</v>
      </c>
      <c r="L91" s="21"/>
      <c r="M91" s="15">
        <f>259000</f>
        <v>259000</v>
      </c>
      <c r="N91" s="15"/>
      <c r="O91" s="19" t="s">
        <v>50</v>
      </c>
      <c r="P91" s="19"/>
      <c r="Q91" s="19"/>
      <c r="R91" s="19"/>
      <c r="S91" s="19"/>
      <c r="T91" s="45">
        <f>259000</f>
        <v>259000</v>
      </c>
      <c r="U91" s="45"/>
    </row>
    <row r="92" spans="1:21" s="1" customFormat="1" ht="24" customHeight="1">
      <c r="A92" s="12" t="s">
        <v>159</v>
      </c>
      <c r="B92" s="12"/>
      <c r="C92" s="12"/>
      <c r="D92" s="12"/>
      <c r="E92" s="12"/>
      <c r="F92" s="12"/>
      <c r="G92" s="13" t="s">
        <v>88</v>
      </c>
      <c r="H92" s="13"/>
      <c r="I92" s="13" t="s">
        <v>160</v>
      </c>
      <c r="J92" s="13"/>
      <c r="K92" s="21" t="s">
        <v>161</v>
      </c>
      <c r="L92" s="21"/>
      <c r="M92" s="15">
        <f>1700000</f>
        <v>1700000</v>
      </c>
      <c r="N92" s="15"/>
      <c r="O92" s="19" t="s">
        <v>50</v>
      </c>
      <c r="P92" s="19"/>
      <c r="Q92" s="19"/>
      <c r="R92" s="19"/>
      <c r="S92" s="19"/>
      <c r="T92" s="45">
        <f>1700000</f>
        <v>1700000</v>
      </c>
      <c r="U92" s="45"/>
    </row>
    <row r="93" spans="1:21" s="1" customFormat="1" ht="13.5" customHeight="1">
      <c r="A93" s="12" t="s">
        <v>129</v>
      </c>
      <c r="B93" s="12"/>
      <c r="C93" s="12"/>
      <c r="D93" s="12"/>
      <c r="E93" s="12"/>
      <c r="F93" s="12"/>
      <c r="G93" s="13" t="s">
        <v>88</v>
      </c>
      <c r="H93" s="13"/>
      <c r="I93" s="13" t="s">
        <v>162</v>
      </c>
      <c r="J93" s="13"/>
      <c r="K93" s="21" t="s">
        <v>131</v>
      </c>
      <c r="L93" s="21"/>
      <c r="M93" s="15">
        <f>5954002.52</f>
        <v>5954002.52</v>
      </c>
      <c r="N93" s="15"/>
      <c r="O93" s="19" t="s">
        <v>50</v>
      </c>
      <c r="P93" s="19"/>
      <c r="Q93" s="19"/>
      <c r="R93" s="19"/>
      <c r="S93" s="19"/>
      <c r="T93" s="45">
        <f>5954002.52</f>
        <v>5954002.52</v>
      </c>
      <c r="U93" s="45"/>
    </row>
    <row r="94" spans="1:21" s="1" customFormat="1" ht="13.5" customHeight="1">
      <c r="A94" s="12" t="s">
        <v>163</v>
      </c>
      <c r="B94" s="12"/>
      <c r="C94" s="12"/>
      <c r="D94" s="12"/>
      <c r="E94" s="12"/>
      <c r="F94" s="12"/>
      <c r="G94" s="13" t="s">
        <v>88</v>
      </c>
      <c r="H94" s="13"/>
      <c r="I94" s="13" t="s">
        <v>162</v>
      </c>
      <c r="J94" s="13"/>
      <c r="K94" s="21" t="s">
        <v>164</v>
      </c>
      <c r="L94" s="21"/>
      <c r="M94" s="15">
        <f>13468</f>
        <v>13468</v>
      </c>
      <c r="N94" s="15"/>
      <c r="O94" s="15">
        <f>13468</f>
        <v>13468</v>
      </c>
      <c r="P94" s="15"/>
      <c r="Q94" s="15"/>
      <c r="R94" s="15"/>
      <c r="S94" s="15"/>
      <c r="T94" s="45">
        <f>0</f>
        <v>0</v>
      </c>
      <c r="U94" s="45"/>
    </row>
    <row r="95" spans="1:21" s="1" customFormat="1" ht="13.5" customHeight="1">
      <c r="A95" s="12" t="s">
        <v>163</v>
      </c>
      <c r="B95" s="12"/>
      <c r="C95" s="12"/>
      <c r="D95" s="12"/>
      <c r="E95" s="12"/>
      <c r="F95" s="12"/>
      <c r="G95" s="13" t="s">
        <v>88</v>
      </c>
      <c r="H95" s="13"/>
      <c r="I95" s="13" t="s">
        <v>165</v>
      </c>
      <c r="J95" s="13"/>
      <c r="K95" s="21" t="s">
        <v>164</v>
      </c>
      <c r="L95" s="21"/>
      <c r="M95" s="15">
        <f>136222.14</f>
        <v>136222.14</v>
      </c>
      <c r="N95" s="15"/>
      <c r="O95" s="19" t="s">
        <v>50</v>
      </c>
      <c r="P95" s="19"/>
      <c r="Q95" s="19"/>
      <c r="R95" s="19"/>
      <c r="S95" s="19"/>
      <c r="T95" s="45">
        <f>136222.14</f>
        <v>136222.14</v>
      </c>
      <c r="U95" s="45"/>
    </row>
    <row r="96" spans="1:21" s="1" customFormat="1" ht="13.5" customHeight="1">
      <c r="A96" s="12" t="s">
        <v>119</v>
      </c>
      <c r="B96" s="12"/>
      <c r="C96" s="12"/>
      <c r="D96" s="12"/>
      <c r="E96" s="12"/>
      <c r="F96" s="12"/>
      <c r="G96" s="13" t="s">
        <v>88</v>
      </c>
      <c r="H96" s="13"/>
      <c r="I96" s="13" t="s">
        <v>165</v>
      </c>
      <c r="J96" s="13"/>
      <c r="K96" s="21" t="s">
        <v>120</v>
      </c>
      <c r="L96" s="21"/>
      <c r="M96" s="15">
        <f>50000</f>
        <v>50000</v>
      </c>
      <c r="N96" s="15"/>
      <c r="O96" s="19" t="s">
        <v>50</v>
      </c>
      <c r="P96" s="19"/>
      <c r="Q96" s="19"/>
      <c r="R96" s="19"/>
      <c r="S96" s="19"/>
      <c r="T96" s="45">
        <f>50000</f>
        <v>50000</v>
      </c>
      <c r="U96" s="45"/>
    </row>
    <row r="97" spans="1:21" s="1" customFormat="1" ht="13.5" customHeight="1">
      <c r="A97" s="12" t="s">
        <v>116</v>
      </c>
      <c r="B97" s="12"/>
      <c r="C97" s="12"/>
      <c r="D97" s="12"/>
      <c r="E97" s="12"/>
      <c r="F97" s="12"/>
      <c r="G97" s="13" t="s">
        <v>88</v>
      </c>
      <c r="H97" s="13"/>
      <c r="I97" s="13" t="s">
        <v>166</v>
      </c>
      <c r="J97" s="13"/>
      <c r="K97" s="21" t="s">
        <v>118</v>
      </c>
      <c r="L97" s="21"/>
      <c r="M97" s="15">
        <f>154549.33</f>
        <v>154549.33</v>
      </c>
      <c r="N97" s="15"/>
      <c r="O97" s="15">
        <f>14549.33</f>
        <v>14549.33</v>
      </c>
      <c r="P97" s="15"/>
      <c r="Q97" s="15"/>
      <c r="R97" s="15"/>
      <c r="S97" s="15"/>
      <c r="T97" s="45">
        <f>140000</f>
        <v>140000</v>
      </c>
      <c r="U97" s="45"/>
    </row>
    <row r="98" spans="1:21" s="1" customFormat="1" ht="13.5" customHeight="1">
      <c r="A98" s="12" t="s">
        <v>101</v>
      </c>
      <c r="B98" s="12"/>
      <c r="C98" s="12"/>
      <c r="D98" s="12"/>
      <c r="E98" s="12"/>
      <c r="F98" s="12"/>
      <c r="G98" s="13" t="s">
        <v>88</v>
      </c>
      <c r="H98" s="13"/>
      <c r="I98" s="13" t="s">
        <v>166</v>
      </c>
      <c r="J98" s="13"/>
      <c r="K98" s="21" t="s">
        <v>102</v>
      </c>
      <c r="L98" s="21"/>
      <c r="M98" s="15">
        <f>191800</f>
        <v>191800</v>
      </c>
      <c r="N98" s="15"/>
      <c r="O98" s="19" t="s">
        <v>50</v>
      </c>
      <c r="P98" s="19"/>
      <c r="Q98" s="19"/>
      <c r="R98" s="19"/>
      <c r="S98" s="19"/>
      <c r="T98" s="45">
        <f>191800</f>
        <v>191800</v>
      </c>
      <c r="U98" s="45"/>
    </row>
    <row r="99" spans="1:21" s="1" customFormat="1" ht="13.5" customHeight="1">
      <c r="A99" s="12" t="s">
        <v>132</v>
      </c>
      <c r="B99" s="12"/>
      <c r="C99" s="12"/>
      <c r="D99" s="12"/>
      <c r="E99" s="12"/>
      <c r="F99" s="12"/>
      <c r="G99" s="13" t="s">
        <v>88</v>
      </c>
      <c r="H99" s="13"/>
      <c r="I99" s="13" t="s">
        <v>166</v>
      </c>
      <c r="J99" s="13"/>
      <c r="K99" s="21" t="s">
        <v>133</v>
      </c>
      <c r="L99" s="21"/>
      <c r="M99" s="15">
        <f>50000</f>
        <v>50000</v>
      </c>
      <c r="N99" s="15"/>
      <c r="O99" s="19" t="s">
        <v>50</v>
      </c>
      <c r="P99" s="19"/>
      <c r="Q99" s="19"/>
      <c r="R99" s="19"/>
      <c r="S99" s="19"/>
      <c r="T99" s="45">
        <f>50000</f>
        <v>50000</v>
      </c>
      <c r="U99" s="45"/>
    </row>
    <row r="100" spans="1:21" s="1" customFormat="1" ht="13.5" customHeight="1">
      <c r="A100" s="12" t="s">
        <v>119</v>
      </c>
      <c r="B100" s="12"/>
      <c r="C100" s="12"/>
      <c r="D100" s="12"/>
      <c r="E100" s="12"/>
      <c r="F100" s="12"/>
      <c r="G100" s="13" t="s">
        <v>88</v>
      </c>
      <c r="H100" s="13"/>
      <c r="I100" s="13" t="s">
        <v>166</v>
      </c>
      <c r="J100" s="13"/>
      <c r="K100" s="21" t="s">
        <v>120</v>
      </c>
      <c r="L100" s="21"/>
      <c r="M100" s="15">
        <f>70000</f>
        <v>70000</v>
      </c>
      <c r="N100" s="15"/>
      <c r="O100" s="19" t="s">
        <v>50</v>
      </c>
      <c r="P100" s="19"/>
      <c r="Q100" s="19"/>
      <c r="R100" s="19"/>
      <c r="S100" s="19"/>
      <c r="T100" s="45">
        <f>70000</f>
        <v>70000</v>
      </c>
      <c r="U100" s="45"/>
    </row>
    <row r="101" spans="1:21" s="1" customFormat="1" ht="13.5" customHeight="1">
      <c r="A101" s="12" t="s">
        <v>129</v>
      </c>
      <c r="B101" s="12"/>
      <c r="C101" s="12"/>
      <c r="D101" s="12"/>
      <c r="E101" s="12"/>
      <c r="F101" s="12"/>
      <c r="G101" s="13" t="s">
        <v>88</v>
      </c>
      <c r="H101" s="13"/>
      <c r="I101" s="13" t="s">
        <v>167</v>
      </c>
      <c r="J101" s="13"/>
      <c r="K101" s="21" t="s">
        <v>131</v>
      </c>
      <c r="L101" s="21"/>
      <c r="M101" s="15">
        <f>337800</f>
        <v>337800</v>
      </c>
      <c r="N101" s="15"/>
      <c r="O101" s="19" t="s">
        <v>50</v>
      </c>
      <c r="P101" s="19"/>
      <c r="Q101" s="19"/>
      <c r="R101" s="19"/>
      <c r="S101" s="19"/>
      <c r="T101" s="45">
        <f>337800</f>
        <v>337800</v>
      </c>
      <c r="U101" s="45"/>
    </row>
    <row r="102" spans="1:21" s="1" customFormat="1" ht="13.5" customHeight="1">
      <c r="A102" s="12" t="s">
        <v>101</v>
      </c>
      <c r="B102" s="12"/>
      <c r="C102" s="12"/>
      <c r="D102" s="12"/>
      <c r="E102" s="12"/>
      <c r="F102" s="12"/>
      <c r="G102" s="13" t="s">
        <v>88</v>
      </c>
      <c r="H102" s="13"/>
      <c r="I102" s="13" t="s">
        <v>167</v>
      </c>
      <c r="J102" s="13"/>
      <c r="K102" s="21" t="s">
        <v>102</v>
      </c>
      <c r="L102" s="21"/>
      <c r="M102" s="15">
        <f>200000</f>
        <v>200000</v>
      </c>
      <c r="N102" s="15"/>
      <c r="O102" s="19" t="s">
        <v>50</v>
      </c>
      <c r="P102" s="19"/>
      <c r="Q102" s="19"/>
      <c r="R102" s="19"/>
      <c r="S102" s="19"/>
      <c r="T102" s="45">
        <f>200000</f>
        <v>200000</v>
      </c>
      <c r="U102" s="45"/>
    </row>
    <row r="103" spans="1:21" s="1" customFormat="1" ht="13.5" customHeight="1">
      <c r="A103" s="12" t="s">
        <v>106</v>
      </c>
      <c r="B103" s="12"/>
      <c r="C103" s="12"/>
      <c r="D103" s="12"/>
      <c r="E103" s="12"/>
      <c r="F103" s="12"/>
      <c r="G103" s="13" t="s">
        <v>88</v>
      </c>
      <c r="H103" s="13"/>
      <c r="I103" s="13" t="s">
        <v>168</v>
      </c>
      <c r="J103" s="13"/>
      <c r="K103" s="21" t="s">
        <v>108</v>
      </c>
      <c r="L103" s="21"/>
      <c r="M103" s="15">
        <f>4545000</f>
        <v>4545000</v>
      </c>
      <c r="N103" s="15"/>
      <c r="O103" s="19" t="s">
        <v>50</v>
      </c>
      <c r="P103" s="19"/>
      <c r="Q103" s="19"/>
      <c r="R103" s="19"/>
      <c r="S103" s="19"/>
      <c r="T103" s="45">
        <f>4545000</f>
        <v>4545000</v>
      </c>
      <c r="U103" s="45"/>
    </row>
    <row r="104" spans="1:21" s="1" customFormat="1" ht="13.5" customHeight="1">
      <c r="A104" s="12" t="s">
        <v>106</v>
      </c>
      <c r="B104" s="12"/>
      <c r="C104" s="12"/>
      <c r="D104" s="12"/>
      <c r="E104" s="12"/>
      <c r="F104" s="12"/>
      <c r="G104" s="13" t="s">
        <v>88</v>
      </c>
      <c r="H104" s="13"/>
      <c r="I104" s="13" t="s">
        <v>169</v>
      </c>
      <c r="J104" s="13"/>
      <c r="K104" s="21" t="s">
        <v>108</v>
      </c>
      <c r="L104" s="21"/>
      <c r="M104" s="15">
        <f>505000</f>
        <v>505000</v>
      </c>
      <c r="N104" s="15"/>
      <c r="O104" s="19" t="s">
        <v>50</v>
      </c>
      <c r="P104" s="19"/>
      <c r="Q104" s="19"/>
      <c r="R104" s="19"/>
      <c r="S104" s="19"/>
      <c r="T104" s="45">
        <f>505000</f>
        <v>505000</v>
      </c>
      <c r="U104" s="45"/>
    </row>
    <row r="105" spans="1:21" s="1" customFormat="1" ht="13.5" customHeight="1">
      <c r="A105" s="12" t="s">
        <v>140</v>
      </c>
      <c r="B105" s="12"/>
      <c r="C105" s="12"/>
      <c r="D105" s="12"/>
      <c r="E105" s="12"/>
      <c r="F105" s="12"/>
      <c r="G105" s="13" t="s">
        <v>88</v>
      </c>
      <c r="H105" s="13"/>
      <c r="I105" s="13" t="s">
        <v>170</v>
      </c>
      <c r="J105" s="13"/>
      <c r="K105" s="21" t="s">
        <v>142</v>
      </c>
      <c r="L105" s="21"/>
      <c r="M105" s="15">
        <f>867980.86</f>
        <v>867980.86</v>
      </c>
      <c r="N105" s="15"/>
      <c r="O105" s="15">
        <f>67980.86</f>
        <v>67980.86</v>
      </c>
      <c r="P105" s="15"/>
      <c r="Q105" s="15"/>
      <c r="R105" s="15"/>
      <c r="S105" s="15"/>
      <c r="T105" s="45">
        <f>800000</f>
        <v>800000</v>
      </c>
      <c r="U105" s="45"/>
    </row>
    <row r="106" spans="1:21" s="1" customFormat="1" ht="13.5" customHeight="1">
      <c r="A106" s="12" t="s">
        <v>119</v>
      </c>
      <c r="B106" s="12"/>
      <c r="C106" s="12"/>
      <c r="D106" s="12"/>
      <c r="E106" s="12"/>
      <c r="F106" s="12"/>
      <c r="G106" s="13" t="s">
        <v>88</v>
      </c>
      <c r="H106" s="13"/>
      <c r="I106" s="13" t="s">
        <v>170</v>
      </c>
      <c r="J106" s="13"/>
      <c r="K106" s="21" t="s">
        <v>120</v>
      </c>
      <c r="L106" s="21"/>
      <c r="M106" s="15">
        <f>220000</f>
        <v>220000</v>
      </c>
      <c r="N106" s="15"/>
      <c r="O106" s="15">
        <f>97920</f>
        <v>97920</v>
      </c>
      <c r="P106" s="15"/>
      <c r="Q106" s="15"/>
      <c r="R106" s="15"/>
      <c r="S106" s="15"/>
      <c r="T106" s="45">
        <f>122080</f>
        <v>122080</v>
      </c>
      <c r="U106" s="45"/>
    </row>
    <row r="107" spans="1:21" s="1" customFormat="1" ht="13.5" customHeight="1">
      <c r="A107" s="12" t="s">
        <v>129</v>
      </c>
      <c r="B107" s="12"/>
      <c r="C107" s="12"/>
      <c r="D107" s="12"/>
      <c r="E107" s="12"/>
      <c r="F107" s="12"/>
      <c r="G107" s="13" t="s">
        <v>88</v>
      </c>
      <c r="H107" s="13"/>
      <c r="I107" s="13" t="s">
        <v>171</v>
      </c>
      <c r="J107" s="13"/>
      <c r="K107" s="21" t="s">
        <v>131</v>
      </c>
      <c r="L107" s="21"/>
      <c r="M107" s="15">
        <f>50000</f>
        <v>50000</v>
      </c>
      <c r="N107" s="15"/>
      <c r="O107" s="19" t="s">
        <v>50</v>
      </c>
      <c r="P107" s="19"/>
      <c r="Q107" s="19"/>
      <c r="R107" s="19"/>
      <c r="S107" s="19"/>
      <c r="T107" s="45">
        <f>50000</f>
        <v>50000</v>
      </c>
      <c r="U107" s="45"/>
    </row>
    <row r="108" spans="1:21" s="1" customFormat="1" ht="13.5" customHeight="1">
      <c r="A108" s="12" t="s">
        <v>129</v>
      </c>
      <c r="B108" s="12"/>
      <c r="C108" s="12"/>
      <c r="D108" s="12"/>
      <c r="E108" s="12"/>
      <c r="F108" s="12"/>
      <c r="G108" s="13" t="s">
        <v>88</v>
      </c>
      <c r="H108" s="13"/>
      <c r="I108" s="13" t="s">
        <v>172</v>
      </c>
      <c r="J108" s="13"/>
      <c r="K108" s="21" t="s">
        <v>131</v>
      </c>
      <c r="L108" s="21"/>
      <c r="M108" s="15">
        <f>1000000</f>
        <v>1000000</v>
      </c>
      <c r="N108" s="15"/>
      <c r="O108" s="19" t="s">
        <v>50</v>
      </c>
      <c r="P108" s="19"/>
      <c r="Q108" s="19"/>
      <c r="R108" s="19"/>
      <c r="S108" s="19"/>
      <c r="T108" s="45">
        <f>1000000</f>
        <v>1000000</v>
      </c>
      <c r="U108" s="45"/>
    </row>
    <row r="109" spans="1:21" s="1" customFormat="1" ht="13.5" customHeight="1">
      <c r="A109" s="12" t="s">
        <v>132</v>
      </c>
      <c r="B109" s="12"/>
      <c r="C109" s="12"/>
      <c r="D109" s="12"/>
      <c r="E109" s="12"/>
      <c r="F109" s="12"/>
      <c r="G109" s="13" t="s">
        <v>88</v>
      </c>
      <c r="H109" s="13"/>
      <c r="I109" s="13" t="s">
        <v>172</v>
      </c>
      <c r="J109" s="13"/>
      <c r="K109" s="21" t="s">
        <v>133</v>
      </c>
      <c r="L109" s="21"/>
      <c r="M109" s="15">
        <f>350000</f>
        <v>350000</v>
      </c>
      <c r="N109" s="15"/>
      <c r="O109" s="19" t="s">
        <v>50</v>
      </c>
      <c r="P109" s="19"/>
      <c r="Q109" s="19"/>
      <c r="R109" s="19"/>
      <c r="S109" s="19"/>
      <c r="T109" s="45">
        <f>350000</f>
        <v>350000</v>
      </c>
      <c r="U109" s="45"/>
    </row>
    <row r="110" spans="1:21" s="1" customFormat="1" ht="13.5" customHeight="1">
      <c r="A110" s="12" t="s">
        <v>163</v>
      </c>
      <c r="B110" s="12"/>
      <c r="C110" s="12"/>
      <c r="D110" s="12"/>
      <c r="E110" s="12"/>
      <c r="F110" s="12"/>
      <c r="G110" s="13" t="s">
        <v>88</v>
      </c>
      <c r="H110" s="13"/>
      <c r="I110" s="13" t="s">
        <v>172</v>
      </c>
      <c r="J110" s="13"/>
      <c r="K110" s="21" t="s">
        <v>164</v>
      </c>
      <c r="L110" s="21"/>
      <c r="M110" s="15">
        <f>50000</f>
        <v>50000</v>
      </c>
      <c r="N110" s="15"/>
      <c r="O110" s="19" t="s">
        <v>50</v>
      </c>
      <c r="P110" s="19"/>
      <c r="Q110" s="19"/>
      <c r="R110" s="19"/>
      <c r="S110" s="19"/>
      <c r="T110" s="45">
        <f>50000</f>
        <v>50000</v>
      </c>
      <c r="U110" s="45"/>
    </row>
    <row r="111" spans="1:21" s="1" customFormat="1" ht="13.5" customHeight="1">
      <c r="A111" s="12" t="s">
        <v>119</v>
      </c>
      <c r="B111" s="12"/>
      <c r="C111" s="12"/>
      <c r="D111" s="12"/>
      <c r="E111" s="12"/>
      <c r="F111" s="12"/>
      <c r="G111" s="13" t="s">
        <v>88</v>
      </c>
      <c r="H111" s="13"/>
      <c r="I111" s="13" t="s">
        <v>172</v>
      </c>
      <c r="J111" s="13"/>
      <c r="K111" s="21" t="s">
        <v>120</v>
      </c>
      <c r="L111" s="21"/>
      <c r="M111" s="15">
        <f>35000</f>
        <v>35000</v>
      </c>
      <c r="N111" s="15"/>
      <c r="O111" s="15">
        <f>1095</f>
        <v>1095</v>
      </c>
      <c r="P111" s="15"/>
      <c r="Q111" s="15"/>
      <c r="R111" s="15"/>
      <c r="S111" s="15"/>
      <c r="T111" s="45">
        <f>33905</f>
        <v>33905</v>
      </c>
      <c r="U111" s="45"/>
    </row>
    <row r="112" spans="1:21" s="1" customFormat="1" ht="13.5" customHeight="1">
      <c r="A112" s="12" t="s">
        <v>129</v>
      </c>
      <c r="B112" s="12"/>
      <c r="C112" s="12"/>
      <c r="D112" s="12"/>
      <c r="E112" s="12"/>
      <c r="F112" s="12"/>
      <c r="G112" s="13" t="s">
        <v>88</v>
      </c>
      <c r="H112" s="13"/>
      <c r="I112" s="13" t="s">
        <v>173</v>
      </c>
      <c r="J112" s="13"/>
      <c r="K112" s="21" t="s">
        <v>131</v>
      </c>
      <c r="L112" s="21"/>
      <c r="M112" s="15">
        <f>100000</f>
        <v>100000</v>
      </c>
      <c r="N112" s="15"/>
      <c r="O112" s="19" t="s">
        <v>50</v>
      </c>
      <c r="P112" s="19"/>
      <c r="Q112" s="19"/>
      <c r="R112" s="19"/>
      <c r="S112" s="19"/>
      <c r="T112" s="45">
        <f>100000</f>
        <v>100000</v>
      </c>
      <c r="U112" s="45"/>
    </row>
    <row r="113" spans="1:21" s="1" customFormat="1" ht="13.5" customHeight="1">
      <c r="A113" s="12" t="s">
        <v>163</v>
      </c>
      <c r="B113" s="12"/>
      <c r="C113" s="12"/>
      <c r="D113" s="12"/>
      <c r="E113" s="12"/>
      <c r="F113" s="12"/>
      <c r="G113" s="13" t="s">
        <v>88</v>
      </c>
      <c r="H113" s="13"/>
      <c r="I113" s="13" t="s">
        <v>173</v>
      </c>
      <c r="J113" s="13"/>
      <c r="K113" s="21" t="s">
        <v>164</v>
      </c>
      <c r="L113" s="21"/>
      <c r="M113" s="15">
        <f>101464</f>
        <v>101464</v>
      </c>
      <c r="N113" s="15"/>
      <c r="O113" s="19" t="s">
        <v>50</v>
      </c>
      <c r="P113" s="19"/>
      <c r="Q113" s="19"/>
      <c r="R113" s="19"/>
      <c r="S113" s="19"/>
      <c r="T113" s="45">
        <f>101464</f>
        <v>101464</v>
      </c>
      <c r="U113" s="45"/>
    </row>
    <row r="114" spans="1:21" s="1" customFormat="1" ht="13.5" customHeight="1">
      <c r="A114" s="12" t="s">
        <v>119</v>
      </c>
      <c r="B114" s="12"/>
      <c r="C114" s="12"/>
      <c r="D114" s="12"/>
      <c r="E114" s="12"/>
      <c r="F114" s="12"/>
      <c r="G114" s="13" t="s">
        <v>88</v>
      </c>
      <c r="H114" s="13"/>
      <c r="I114" s="13" t="s">
        <v>173</v>
      </c>
      <c r="J114" s="13"/>
      <c r="K114" s="21" t="s">
        <v>120</v>
      </c>
      <c r="L114" s="21"/>
      <c r="M114" s="15">
        <f>170000</f>
        <v>170000</v>
      </c>
      <c r="N114" s="15"/>
      <c r="O114" s="19" t="s">
        <v>50</v>
      </c>
      <c r="P114" s="19"/>
      <c r="Q114" s="19"/>
      <c r="R114" s="19"/>
      <c r="S114" s="19"/>
      <c r="T114" s="45">
        <f>170000</f>
        <v>170000</v>
      </c>
      <c r="U114" s="45"/>
    </row>
    <row r="115" spans="1:21" s="1" customFormat="1" ht="13.5" customHeight="1">
      <c r="A115" s="12" t="s">
        <v>129</v>
      </c>
      <c r="B115" s="12"/>
      <c r="C115" s="12"/>
      <c r="D115" s="12"/>
      <c r="E115" s="12"/>
      <c r="F115" s="12"/>
      <c r="G115" s="13" t="s">
        <v>88</v>
      </c>
      <c r="H115" s="13"/>
      <c r="I115" s="13" t="s">
        <v>174</v>
      </c>
      <c r="J115" s="13"/>
      <c r="K115" s="21" t="s">
        <v>131</v>
      </c>
      <c r="L115" s="21"/>
      <c r="M115" s="15">
        <f>1006015</f>
        <v>1006015</v>
      </c>
      <c r="N115" s="15"/>
      <c r="O115" s="19" t="s">
        <v>50</v>
      </c>
      <c r="P115" s="19"/>
      <c r="Q115" s="19"/>
      <c r="R115" s="19"/>
      <c r="S115" s="19"/>
      <c r="T115" s="45">
        <f>1006015</f>
        <v>1006015</v>
      </c>
      <c r="U115" s="45"/>
    </row>
    <row r="116" spans="1:21" s="1" customFormat="1" ht="13.5" customHeight="1">
      <c r="A116" s="12" t="s">
        <v>106</v>
      </c>
      <c r="B116" s="12"/>
      <c r="C116" s="12"/>
      <c r="D116" s="12"/>
      <c r="E116" s="12"/>
      <c r="F116" s="12"/>
      <c r="G116" s="13" t="s">
        <v>88</v>
      </c>
      <c r="H116" s="13"/>
      <c r="I116" s="13" t="s">
        <v>175</v>
      </c>
      <c r="J116" s="13"/>
      <c r="K116" s="21" t="s">
        <v>108</v>
      </c>
      <c r="L116" s="21"/>
      <c r="M116" s="15">
        <f>317667</f>
        <v>317667</v>
      </c>
      <c r="N116" s="15"/>
      <c r="O116" s="15">
        <f>79416.75</f>
        <v>79416.75</v>
      </c>
      <c r="P116" s="15"/>
      <c r="Q116" s="15"/>
      <c r="R116" s="15"/>
      <c r="S116" s="15"/>
      <c r="T116" s="45">
        <f>238250.25</f>
        <v>238250.25</v>
      </c>
      <c r="U116" s="45"/>
    </row>
    <row r="117" spans="1:21" s="1" customFormat="1" ht="13.5" customHeight="1">
      <c r="A117" s="12" t="s">
        <v>106</v>
      </c>
      <c r="B117" s="12"/>
      <c r="C117" s="12"/>
      <c r="D117" s="12"/>
      <c r="E117" s="12"/>
      <c r="F117" s="12"/>
      <c r="G117" s="13" t="s">
        <v>88</v>
      </c>
      <c r="H117" s="13"/>
      <c r="I117" s="13" t="s">
        <v>176</v>
      </c>
      <c r="J117" s="13"/>
      <c r="K117" s="21" t="s">
        <v>108</v>
      </c>
      <c r="L117" s="21"/>
      <c r="M117" s="15">
        <f>394600</f>
        <v>394600</v>
      </c>
      <c r="N117" s="15"/>
      <c r="O117" s="15">
        <f>34166.67</f>
        <v>34166.67</v>
      </c>
      <c r="P117" s="15"/>
      <c r="Q117" s="15"/>
      <c r="R117" s="15"/>
      <c r="S117" s="15"/>
      <c r="T117" s="45">
        <f>360433.33</f>
        <v>360433.33</v>
      </c>
      <c r="U117" s="45"/>
    </row>
    <row r="118" spans="1:21" s="1" customFormat="1" ht="13.5" customHeight="1">
      <c r="A118" s="12" t="s">
        <v>106</v>
      </c>
      <c r="B118" s="12"/>
      <c r="C118" s="12"/>
      <c r="D118" s="12"/>
      <c r="E118" s="12"/>
      <c r="F118" s="12"/>
      <c r="G118" s="13" t="s">
        <v>88</v>
      </c>
      <c r="H118" s="13"/>
      <c r="I118" s="13" t="s">
        <v>177</v>
      </c>
      <c r="J118" s="13"/>
      <c r="K118" s="21" t="s">
        <v>108</v>
      </c>
      <c r="L118" s="21"/>
      <c r="M118" s="15">
        <f>3491</f>
        <v>3491</v>
      </c>
      <c r="N118" s="15"/>
      <c r="O118" s="15">
        <f>872.75</f>
        <v>872.75</v>
      </c>
      <c r="P118" s="15"/>
      <c r="Q118" s="15"/>
      <c r="R118" s="15"/>
      <c r="S118" s="15"/>
      <c r="T118" s="45">
        <f>2618.25</f>
        <v>2618.25</v>
      </c>
      <c r="U118" s="45"/>
    </row>
    <row r="119" spans="1:21" s="1" customFormat="1" ht="13.5" customHeight="1">
      <c r="A119" s="12" t="s">
        <v>106</v>
      </c>
      <c r="B119" s="12"/>
      <c r="C119" s="12"/>
      <c r="D119" s="12"/>
      <c r="E119" s="12"/>
      <c r="F119" s="12"/>
      <c r="G119" s="13" t="s">
        <v>88</v>
      </c>
      <c r="H119" s="13"/>
      <c r="I119" s="13" t="s">
        <v>178</v>
      </c>
      <c r="J119" s="13"/>
      <c r="K119" s="21" t="s">
        <v>108</v>
      </c>
      <c r="L119" s="21"/>
      <c r="M119" s="15">
        <f>15400</f>
        <v>15400</v>
      </c>
      <c r="N119" s="15"/>
      <c r="O119" s="19" t="s">
        <v>50</v>
      </c>
      <c r="P119" s="19"/>
      <c r="Q119" s="19"/>
      <c r="R119" s="19"/>
      <c r="S119" s="19"/>
      <c r="T119" s="45">
        <f>15400</f>
        <v>15400</v>
      </c>
      <c r="U119" s="45"/>
    </row>
    <row r="120" spans="1:21" s="1" customFormat="1" ht="24" customHeight="1">
      <c r="A120" s="12" t="s">
        <v>179</v>
      </c>
      <c r="B120" s="12"/>
      <c r="C120" s="12"/>
      <c r="D120" s="12"/>
      <c r="E120" s="12"/>
      <c r="F120" s="12"/>
      <c r="G120" s="13" t="s">
        <v>88</v>
      </c>
      <c r="H120" s="13"/>
      <c r="I120" s="13" t="s">
        <v>180</v>
      </c>
      <c r="J120" s="13"/>
      <c r="K120" s="21" t="s">
        <v>181</v>
      </c>
      <c r="L120" s="21"/>
      <c r="M120" s="15">
        <f>37200</f>
        <v>37200</v>
      </c>
      <c r="N120" s="15"/>
      <c r="O120" s="19" t="s">
        <v>50</v>
      </c>
      <c r="P120" s="19"/>
      <c r="Q120" s="19"/>
      <c r="R120" s="19"/>
      <c r="S120" s="19"/>
      <c r="T120" s="45">
        <f>37200</f>
        <v>37200</v>
      </c>
      <c r="U120" s="45"/>
    </row>
    <row r="121" spans="1:21" s="1" customFormat="1" ht="13.5" customHeight="1">
      <c r="A121" s="12" t="s">
        <v>182</v>
      </c>
      <c r="B121" s="12"/>
      <c r="C121" s="12"/>
      <c r="D121" s="12"/>
      <c r="E121" s="12"/>
      <c r="F121" s="12"/>
      <c r="G121" s="13" t="s">
        <v>88</v>
      </c>
      <c r="H121" s="13"/>
      <c r="I121" s="13" t="s">
        <v>183</v>
      </c>
      <c r="J121" s="13"/>
      <c r="K121" s="21" t="s">
        <v>184</v>
      </c>
      <c r="L121" s="21"/>
      <c r="M121" s="15">
        <f>25000</f>
        <v>25000</v>
      </c>
      <c r="N121" s="15"/>
      <c r="O121" s="19" t="s">
        <v>50</v>
      </c>
      <c r="P121" s="19"/>
      <c r="Q121" s="19"/>
      <c r="R121" s="19"/>
      <c r="S121" s="19"/>
      <c r="T121" s="45">
        <f>25000</f>
        <v>25000</v>
      </c>
      <c r="U121" s="45"/>
    </row>
    <row r="122" spans="1:21" s="1" customFormat="1" ht="13.5" customHeight="1">
      <c r="A122" s="12" t="s">
        <v>101</v>
      </c>
      <c r="B122" s="12"/>
      <c r="C122" s="12"/>
      <c r="D122" s="12"/>
      <c r="E122" s="12"/>
      <c r="F122" s="12"/>
      <c r="G122" s="13" t="s">
        <v>88</v>
      </c>
      <c r="H122" s="13"/>
      <c r="I122" s="13" t="s">
        <v>183</v>
      </c>
      <c r="J122" s="13"/>
      <c r="K122" s="21" t="s">
        <v>102</v>
      </c>
      <c r="L122" s="21"/>
      <c r="M122" s="15">
        <f>304000</f>
        <v>304000</v>
      </c>
      <c r="N122" s="15"/>
      <c r="O122" s="19" t="s">
        <v>50</v>
      </c>
      <c r="P122" s="19"/>
      <c r="Q122" s="19"/>
      <c r="R122" s="19"/>
      <c r="S122" s="19"/>
      <c r="T122" s="45">
        <f>304000</f>
        <v>304000</v>
      </c>
      <c r="U122" s="45"/>
    </row>
    <row r="123" spans="1:21" s="1" customFormat="1" ht="13.5" customHeight="1">
      <c r="A123" s="12" t="s">
        <v>119</v>
      </c>
      <c r="B123" s="12"/>
      <c r="C123" s="12"/>
      <c r="D123" s="12"/>
      <c r="E123" s="12"/>
      <c r="F123" s="12"/>
      <c r="G123" s="13" t="s">
        <v>88</v>
      </c>
      <c r="H123" s="13"/>
      <c r="I123" s="13" t="s">
        <v>183</v>
      </c>
      <c r="J123" s="13"/>
      <c r="K123" s="21" t="s">
        <v>120</v>
      </c>
      <c r="L123" s="21"/>
      <c r="M123" s="15">
        <f>334700</f>
        <v>334700</v>
      </c>
      <c r="N123" s="15"/>
      <c r="O123" s="19" t="s">
        <v>50</v>
      </c>
      <c r="P123" s="19"/>
      <c r="Q123" s="19"/>
      <c r="R123" s="19"/>
      <c r="S123" s="19"/>
      <c r="T123" s="45">
        <f>334700</f>
        <v>334700</v>
      </c>
      <c r="U123" s="45"/>
    </row>
    <row r="124" spans="1:21" s="1" customFormat="1" ht="24" customHeight="1">
      <c r="A124" s="12" t="s">
        <v>179</v>
      </c>
      <c r="B124" s="12"/>
      <c r="C124" s="12"/>
      <c r="D124" s="12"/>
      <c r="E124" s="12"/>
      <c r="F124" s="12"/>
      <c r="G124" s="13" t="s">
        <v>88</v>
      </c>
      <c r="H124" s="13"/>
      <c r="I124" s="13" t="s">
        <v>183</v>
      </c>
      <c r="J124" s="13"/>
      <c r="K124" s="21" t="s">
        <v>181</v>
      </c>
      <c r="L124" s="21"/>
      <c r="M124" s="15">
        <f>330000</f>
        <v>330000</v>
      </c>
      <c r="N124" s="15"/>
      <c r="O124" s="19" t="s">
        <v>50</v>
      </c>
      <c r="P124" s="19"/>
      <c r="Q124" s="19"/>
      <c r="R124" s="19"/>
      <c r="S124" s="19"/>
      <c r="T124" s="45">
        <f>330000</f>
        <v>330000</v>
      </c>
      <c r="U124" s="45"/>
    </row>
    <row r="125" spans="1:21" s="1" customFormat="1" ht="13.5" customHeight="1">
      <c r="A125" s="12" t="s">
        <v>89</v>
      </c>
      <c r="B125" s="12"/>
      <c r="C125" s="12"/>
      <c r="D125" s="12"/>
      <c r="E125" s="12"/>
      <c r="F125" s="12"/>
      <c r="G125" s="13" t="s">
        <v>88</v>
      </c>
      <c r="H125" s="13"/>
      <c r="I125" s="13" t="s">
        <v>185</v>
      </c>
      <c r="J125" s="13"/>
      <c r="K125" s="21" t="s">
        <v>91</v>
      </c>
      <c r="L125" s="21"/>
      <c r="M125" s="15">
        <f>3111965</f>
        <v>3111965</v>
      </c>
      <c r="N125" s="15"/>
      <c r="O125" s="15">
        <f>178270.08</f>
        <v>178270.08</v>
      </c>
      <c r="P125" s="15"/>
      <c r="Q125" s="15"/>
      <c r="R125" s="15"/>
      <c r="S125" s="15"/>
      <c r="T125" s="45">
        <f>2933694.92</f>
        <v>2933694.92</v>
      </c>
      <c r="U125" s="45"/>
    </row>
    <row r="126" spans="1:21" s="1" customFormat="1" ht="13.5" customHeight="1">
      <c r="A126" s="12" t="s">
        <v>98</v>
      </c>
      <c r="B126" s="12"/>
      <c r="C126" s="12"/>
      <c r="D126" s="12"/>
      <c r="E126" s="12"/>
      <c r="F126" s="12"/>
      <c r="G126" s="13" t="s">
        <v>88</v>
      </c>
      <c r="H126" s="13"/>
      <c r="I126" s="13" t="s">
        <v>186</v>
      </c>
      <c r="J126" s="13"/>
      <c r="K126" s="21" t="s">
        <v>100</v>
      </c>
      <c r="L126" s="21"/>
      <c r="M126" s="15">
        <f>16170</f>
        <v>16170</v>
      </c>
      <c r="N126" s="15"/>
      <c r="O126" s="19" t="s">
        <v>50</v>
      </c>
      <c r="P126" s="19"/>
      <c r="Q126" s="19"/>
      <c r="R126" s="19"/>
      <c r="S126" s="19"/>
      <c r="T126" s="45">
        <f>16170</f>
        <v>16170</v>
      </c>
      <c r="U126" s="45"/>
    </row>
    <row r="127" spans="1:21" s="1" customFormat="1" ht="13.5" customHeight="1">
      <c r="A127" s="12" t="s">
        <v>113</v>
      </c>
      <c r="B127" s="12"/>
      <c r="C127" s="12"/>
      <c r="D127" s="12"/>
      <c r="E127" s="12"/>
      <c r="F127" s="12"/>
      <c r="G127" s="13" t="s">
        <v>88</v>
      </c>
      <c r="H127" s="13"/>
      <c r="I127" s="13" t="s">
        <v>186</v>
      </c>
      <c r="J127" s="13"/>
      <c r="K127" s="21" t="s">
        <v>115</v>
      </c>
      <c r="L127" s="21"/>
      <c r="M127" s="15">
        <f>97000</f>
        <v>97000</v>
      </c>
      <c r="N127" s="15"/>
      <c r="O127" s="19" t="s">
        <v>50</v>
      </c>
      <c r="P127" s="19"/>
      <c r="Q127" s="19"/>
      <c r="R127" s="19"/>
      <c r="S127" s="19"/>
      <c r="T127" s="45">
        <f>97000</f>
        <v>97000</v>
      </c>
      <c r="U127" s="45"/>
    </row>
    <row r="128" spans="1:21" s="1" customFormat="1" ht="13.5" customHeight="1">
      <c r="A128" s="12" t="s">
        <v>101</v>
      </c>
      <c r="B128" s="12"/>
      <c r="C128" s="12"/>
      <c r="D128" s="12"/>
      <c r="E128" s="12"/>
      <c r="F128" s="12"/>
      <c r="G128" s="13" t="s">
        <v>88</v>
      </c>
      <c r="H128" s="13"/>
      <c r="I128" s="13" t="s">
        <v>186</v>
      </c>
      <c r="J128" s="13"/>
      <c r="K128" s="21" t="s">
        <v>102</v>
      </c>
      <c r="L128" s="21"/>
      <c r="M128" s="15">
        <f>89800</f>
        <v>89800</v>
      </c>
      <c r="N128" s="15"/>
      <c r="O128" s="19" t="s">
        <v>50</v>
      </c>
      <c r="P128" s="19"/>
      <c r="Q128" s="19"/>
      <c r="R128" s="19"/>
      <c r="S128" s="19"/>
      <c r="T128" s="45">
        <f>89800</f>
        <v>89800</v>
      </c>
      <c r="U128" s="45"/>
    </row>
    <row r="129" spans="1:21" s="1" customFormat="1" ht="13.5" customHeight="1">
      <c r="A129" s="12" t="s">
        <v>92</v>
      </c>
      <c r="B129" s="12"/>
      <c r="C129" s="12"/>
      <c r="D129" s="12"/>
      <c r="E129" s="12"/>
      <c r="F129" s="12"/>
      <c r="G129" s="13" t="s">
        <v>88</v>
      </c>
      <c r="H129" s="13"/>
      <c r="I129" s="13" t="s">
        <v>187</v>
      </c>
      <c r="J129" s="13"/>
      <c r="K129" s="21" t="s">
        <v>94</v>
      </c>
      <c r="L129" s="21"/>
      <c r="M129" s="15">
        <f>936838</f>
        <v>936838</v>
      </c>
      <c r="N129" s="15"/>
      <c r="O129" s="15">
        <f>255745</f>
        <v>255745</v>
      </c>
      <c r="P129" s="15"/>
      <c r="Q129" s="15"/>
      <c r="R129" s="15"/>
      <c r="S129" s="15"/>
      <c r="T129" s="45">
        <f>681093</f>
        <v>681093</v>
      </c>
      <c r="U129" s="45"/>
    </row>
    <row r="130" spans="1:21" s="1" customFormat="1" ht="13.5" customHeight="1">
      <c r="A130" s="12" t="s">
        <v>116</v>
      </c>
      <c r="B130" s="12"/>
      <c r="C130" s="12"/>
      <c r="D130" s="12"/>
      <c r="E130" s="12"/>
      <c r="F130" s="12"/>
      <c r="G130" s="13" t="s">
        <v>88</v>
      </c>
      <c r="H130" s="13"/>
      <c r="I130" s="13" t="s">
        <v>188</v>
      </c>
      <c r="J130" s="13"/>
      <c r="K130" s="21" t="s">
        <v>118</v>
      </c>
      <c r="L130" s="21"/>
      <c r="M130" s="15">
        <f>43091.55</f>
        <v>43091.55</v>
      </c>
      <c r="N130" s="15"/>
      <c r="O130" s="15">
        <f>3091.55</f>
        <v>3091.55</v>
      </c>
      <c r="P130" s="15"/>
      <c r="Q130" s="15"/>
      <c r="R130" s="15"/>
      <c r="S130" s="15"/>
      <c r="T130" s="45">
        <f>40000</f>
        <v>40000</v>
      </c>
      <c r="U130" s="45"/>
    </row>
    <row r="131" spans="1:21" s="1" customFormat="1" ht="13.5" customHeight="1">
      <c r="A131" s="12" t="s">
        <v>101</v>
      </c>
      <c r="B131" s="12"/>
      <c r="C131" s="12"/>
      <c r="D131" s="12"/>
      <c r="E131" s="12"/>
      <c r="F131" s="12"/>
      <c r="G131" s="13" t="s">
        <v>88</v>
      </c>
      <c r="H131" s="13"/>
      <c r="I131" s="13" t="s">
        <v>188</v>
      </c>
      <c r="J131" s="13"/>
      <c r="K131" s="21" t="s">
        <v>102</v>
      </c>
      <c r="L131" s="21"/>
      <c r="M131" s="15">
        <f>7900</f>
        <v>7900</v>
      </c>
      <c r="N131" s="15"/>
      <c r="O131" s="19" t="s">
        <v>50</v>
      </c>
      <c r="P131" s="19"/>
      <c r="Q131" s="19"/>
      <c r="R131" s="19"/>
      <c r="S131" s="19"/>
      <c r="T131" s="45">
        <f>7900</f>
        <v>7900</v>
      </c>
      <c r="U131" s="45"/>
    </row>
    <row r="132" spans="1:21" s="1" customFormat="1" ht="13.5" customHeight="1">
      <c r="A132" s="12" t="s">
        <v>140</v>
      </c>
      <c r="B132" s="12"/>
      <c r="C132" s="12"/>
      <c r="D132" s="12"/>
      <c r="E132" s="12"/>
      <c r="F132" s="12"/>
      <c r="G132" s="13" t="s">
        <v>88</v>
      </c>
      <c r="H132" s="13"/>
      <c r="I132" s="13" t="s">
        <v>189</v>
      </c>
      <c r="J132" s="13"/>
      <c r="K132" s="21" t="s">
        <v>142</v>
      </c>
      <c r="L132" s="21"/>
      <c r="M132" s="15">
        <f>738425.26</f>
        <v>738425.26</v>
      </c>
      <c r="N132" s="15"/>
      <c r="O132" s="15">
        <f>12507.26</f>
        <v>12507.26</v>
      </c>
      <c r="P132" s="15"/>
      <c r="Q132" s="15"/>
      <c r="R132" s="15"/>
      <c r="S132" s="15"/>
      <c r="T132" s="45">
        <f>725918</f>
        <v>725918</v>
      </c>
      <c r="U132" s="45"/>
    </row>
    <row r="133" spans="1:21" s="1" customFormat="1" ht="13.5" customHeight="1">
      <c r="A133" s="12" t="s">
        <v>129</v>
      </c>
      <c r="B133" s="12"/>
      <c r="C133" s="12"/>
      <c r="D133" s="12"/>
      <c r="E133" s="12"/>
      <c r="F133" s="12"/>
      <c r="G133" s="13" t="s">
        <v>88</v>
      </c>
      <c r="H133" s="13"/>
      <c r="I133" s="13" t="s">
        <v>189</v>
      </c>
      <c r="J133" s="13"/>
      <c r="K133" s="21" t="s">
        <v>131</v>
      </c>
      <c r="L133" s="21"/>
      <c r="M133" s="15">
        <f>89800</f>
        <v>89800</v>
      </c>
      <c r="N133" s="15"/>
      <c r="O133" s="19" t="s">
        <v>50</v>
      </c>
      <c r="P133" s="19"/>
      <c r="Q133" s="19"/>
      <c r="R133" s="19"/>
      <c r="S133" s="19"/>
      <c r="T133" s="45">
        <f>89800</f>
        <v>89800</v>
      </c>
      <c r="U133" s="45"/>
    </row>
    <row r="134" spans="1:21" s="1" customFormat="1" ht="13.5" customHeight="1">
      <c r="A134" s="12" t="s">
        <v>101</v>
      </c>
      <c r="B134" s="12"/>
      <c r="C134" s="12"/>
      <c r="D134" s="12"/>
      <c r="E134" s="12"/>
      <c r="F134" s="12"/>
      <c r="G134" s="13" t="s">
        <v>88</v>
      </c>
      <c r="H134" s="13"/>
      <c r="I134" s="13" t="s">
        <v>189</v>
      </c>
      <c r="J134" s="13"/>
      <c r="K134" s="21" t="s">
        <v>102</v>
      </c>
      <c r="L134" s="21"/>
      <c r="M134" s="15">
        <f>40000</f>
        <v>40000</v>
      </c>
      <c r="N134" s="15"/>
      <c r="O134" s="19" t="s">
        <v>50</v>
      </c>
      <c r="P134" s="19"/>
      <c r="Q134" s="19"/>
      <c r="R134" s="19"/>
      <c r="S134" s="19"/>
      <c r="T134" s="45">
        <f>40000</f>
        <v>40000</v>
      </c>
      <c r="U134" s="45"/>
    </row>
    <row r="135" spans="1:21" s="1" customFormat="1" ht="13.5" customHeight="1">
      <c r="A135" s="12" t="s">
        <v>132</v>
      </c>
      <c r="B135" s="12"/>
      <c r="C135" s="12"/>
      <c r="D135" s="12"/>
      <c r="E135" s="12"/>
      <c r="F135" s="12"/>
      <c r="G135" s="13" t="s">
        <v>88</v>
      </c>
      <c r="H135" s="13"/>
      <c r="I135" s="13" t="s">
        <v>189</v>
      </c>
      <c r="J135" s="13"/>
      <c r="K135" s="21" t="s">
        <v>133</v>
      </c>
      <c r="L135" s="21"/>
      <c r="M135" s="15">
        <f>963741.48</f>
        <v>963741.48</v>
      </c>
      <c r="N135" s="15"/>
      <c r="O135" s="19" t="s">
        <v>50</v>
      </c>
      <c r="P135" s="19"/>
      <c r="Q135" s="19"/>
      <c r="R135" s="19"/>
      <c r="S135" s="19"/>
      <c r="T135" s="45">
        <f>963741.48</f>
        <v>963741.48</v>
      </c>
      <c r="U135" s="45"/>
    </row>
    <row r="136" spans="1:21" s="1" customFormat="1" ht="13.5" customHeight="1">
      <c r="A136" s="12" t="s">
        <v>119</v>
      </c>
      <c r="B136" s="12"/>
      <c r="C136" s="12"/>
      <c r="D136" s="12"/>
      <c r="E136" s="12"/>
      <c r="F136" s="12"/>
      <c r="G136" s="13" t="s">
        <v>88</v>
      </c>
      <c r="H136" s="13"/>
      <c r="I136" s="13" t="s">
        <v>189</v>
      </c>
      <c r="J136" s="13"/>
      <c r="K136" s="21" t="s">
        <v>120</v>
      </c>
      <c r="L136" s="21"/>
      <c r="M136" s="15">
        <f>100000</f>
        <v>100000</v>
      </c>
      <c r="N136" s="15"/>
      <c r="O136" s="19" t="s">
        <v>50</v>
      </c>
      <c r="P136" s="19"/>
      <c r="Q136" s="19"/>
      <c r="R136" s="19"/>
      <c r="S136" s="19"/>
      <c r="T136" s="45">
        <f>100000</f>
        <v>100000</v>
      </c>
      <c r="U136" s="45"/>
    </row>
    <row r="137" spans="1:21" s="1" customFormat="1" ht="13.5" customHeight="1">
      <c r="A137" s="12" t="s">
        <v>121</v>
      </c>
      <c r="B137" s="12"/>
      <c r="C137" s="12"/>
      <c r="D137" s="12"/>
      <c r="E137" s="12"/>
      <c r="F137" s="12"/>
      <c r="G137" s="13" t="s">
        <v>88</v>
      </c>
      <c r="H137" s="13"/>
      <c r="I137" s="13" t="s">
        <v>190</v>
      </c>
      <c r="J137" s="13"/>
      <c r="K137" s="21" t="s">
        <v>123</v>
      </c>
      <c r="L137" s="21"/>
      <c r="M137" s="15">
        <f>76000</f>
        <v>76000</v>
      </c>
      <c r="N137" s="15"/>
      <c r="O137" s="19" t="s">
        <v>50</v>
      </c>
      <c r="P137" s="19"/>
      <c r="Q137" s="19"/>
      <c r="R137" s="19"/>
      <c r="S137" s="19"/>
      <c r="T137" s="45">
        <f>76000</f>
        <v>76000</v>
      </c>
      <c r="U137" s="45"/>
    </row>
    <row r="138" spans="1:21" s="1" customFormat="1" ht="13.5" customHeight="1">
      <c r="A138" s="12" t="s">
        <v>121</v>
      </c>
      <c r="B138" s="12"/>
      <c r="C138" s="12"/>
      <c r="D138" s="12"/>
      <c r="E138" s="12"/>
      <c r="F138" s="12"/>
      <c r="G138" s="13" t="s">
        <v>88</v>
      </c>
      <c r="H138" s="13"/>
      <c r="I138" s="13" t="s">
        <v>191</v>
      </c>
      <c r="J138" s="13"/>
      <c r="K138" s="21" t="s">
        <v>123</v>
      </c>
      <c r="L138" s="21"/>
      <c r="M138" s="15">
        <f>3000</f>
        <v>3000</v>
      </c>
      <c r="N138" s="15"/>
      <c r="O138" s="19" t="s">
        <v>50</v>
      </c>
      <c r="P138" s="19"/>
      <c r="Q138" s="19"/>
      <c r="R138" s="19"/>
      <c r="S138" s="19"/>
      <c r="T138" s="45">
        <f>3000</f>
        <v>3000</v>
      </c>
      <c r="U138" s="45"/>
    </row>
    <row r="139" spans="1:21" s="1" customFormat="1" ht="13.5" customHeight="1">
      <c r="A139" s="12" t="s">
        <v>89</v>
      </c>
      <c r="B139" s="12"/>
      <c r="C139" s="12"/>
      <c r="D139" s="12"/>
      <c r="E139" s="12"/>
      <c r="F139" s="12"/>
      <c r="G139" s="13" t="s">
        <v>88</v>
      </c>
      <c r="H139" s="13"/>
      <c r="I139" s="13" t="s">
        <v>192</v>
      </c>
      <c r="J139" s="13"/>
      <c r="K139" s="21" t="s">
        <v>91</v>
      </c>
      <c r="L139" s="21"/>
      <c r="M139" s="15">
        <f>1958065</f>
        <v>1958065</v>
      </c>
      <c r="N139" s="15"/>
      <c r="O139" s="19" t="s">
        <v>50</v>
      </c>
      <c r="P139" s="19"/>
      <c r="Q139" s="19"/>
      <c r="R139" s="19"/>
      <c r="S139" s="19"/>
      <c r="T139" s="45">
        <f>1958065</f>
        <v>1958065</v>
      </c>
      <c r="U139" s="45"/>
    </row>
    <row r="140" spans="1:21" s="1" customFormat="1" ht="13.5" customHeight="1">
      <c r="A140" s="12" t="s">
        <v>92</v>
      </c>
      <c r="B140" s="12"/>
      <c r="C140" s="12"/>
      <c r="D140" s="12"/>
      <c r="E140" s="12"/>
      <c r="F140" s="12"/>
      <c r="G140" s="13" t="s">
        <v>88</v>
      </c>
      <c r="H140" s="13"/>
      <c r="I140" s="13" t="s">
        <v>193</v>
      </c>
      <c r="J140" s="13"/>
      <c r="K140" s="21" t="s">
        <v>94</v>
      </c>
      <c r="L140" s="21"/>
      <c r="M140" s="15">
        <f>591335</f>
        <v>591335</v>
      </c>
      <c r="N140" s="15"/>
      <c r="O140" s="19" t="s">
        <v>50</v>
      </c>
      <c r="P140" s="19"/>
      <c r="Q140" s="19"/>
      <c r="R140" s="19"/>
      <c r="S140" s="19"/>
      <c r="T140" s="45">
        <f>591335</f>
        <v>591335</v>
      </c>
      <c r="U140" s="45"/>
    </row>
    <row r="141" spans="1:21" s="1" customFormat="1" ht="13.5" customHeight="1">
      <c r="A141" s="12" t="s">
        <v>89</v>
      </c>
      <c r="B141" s="12"/>
      <c r="C141" s="12"/>
      <c r="D141" s="12"/>
      <c r="E141" s="12"/>
      <c r="F141" s="12"/>
      <c r="G141" s="13" t="s">
        <v>88</v>
      </c>
      <c r="H141" s="13"/>
      <c r="I141" s="13" t="s">
        <v>194</v>
      </c>
      <c r="J141" s="13"/>
      <c r="K141" s="21" t="s">
        <v>91</v>
      </c>
      <c r="L141" s="21"/>
      <c r="M141" s="15">
        <f>196770</f>
        <v>196770</v>
      </c>
      <c r="N141" s="15"/>
      <c r="O141" s="19" t="s">
        <v>50</v>
      </c>
      <c r="P141" s="19"/>
      <c r="Q141" s="19"/>
      <c r="R141" s="19"/>
      <c r="S141" s="19"/>
      <c r="T141" s="45">
        <f>196770</f>
        <v>196770</v>
      </c>
      <c r="U141" s="45"/>
    </row>
    <row r="142" spans="1:21" s="1" customFormat="1" ht="13.5" customHeight="1">
      <c r="A142" s="12" t="s">
        <v>92</v>
      </c>
      <c r="B142" s="12"/>
      <c r="C142" s="12"/>
      <c r="D142" s="12"/>
      <c r="E142" s="12"/>
      <c r="F142" s="12"/>
      <c r="G142" s="13" t="s">
        <v>88</v>
      </c>
      <c r="H142" s="13"/>
      <c r="I142" s="13" t="s">
        <v>195</v>
      </c>
      <c r="J142" s="13"/>
      <c r="K142" s="21" t="s">
        <v>94</v>
      </c>
      <c r="L142" s="21"/>
      <c r="M142" s="15">
        <f>59430</f>
        <v>59430</v>
      </c>
      <c r="N142" s="15"/>
      <c r="O142" s="19" t="s">
        <v>50</v>
      </c>
      <c r="P142" s="19"/>
      <c r="Q142" s="19"/>
      <c r="R142" s="19"/>
      <c r="S142" s="19"/>
      <c r="T142" s="45">
        <f>59430</f>
        <v>59430</v>
      </c>
      <c r="U142" s="45"/>
    </row>
    <row r="143" spans="1:21" s="1" customFormat="1" ht="13.5" customHeight="1">
      <c r="A143" s="12" t="s">
        <v>101</v>
      </c>
      <c r="B143" s="12"/>
      <c r="C143" s="12"/>
      <c r="D143" s="12"/>
      <c r="E143" s="12"/>
      <c r="F143" s="12"/>
      <c r="G143" s="13" t="s">
        <v>88</v>
      </c>
      <c r="H143" s="13"/>
      <c r="I143" s="13" t="s">
        <v>196</v>
      </c>
      <c r="J143" s="13"/>
      <c r="K143" s="21" t="s">
        <v>102</v>
      </c>
      <c r="L143" s="21"/>
      <c r="M143" s="15">
        <f>97200</f>
        <v>97200</v>
      </c>
      <c r="N143" s="15"/>
      <c r="O143" s="19" t="s">
        <v>50</v>
      </c>
      <c r="P143" s="19"/>
      <c r="Q143" s="19"/>
      <c r="R143" s="19"/>
      <c r="S143" s="19"/>
      <c r="T143" s="45">
        <f>97200</f>
        <v>97200</v>
      </c>
      <c r="U143" s="45"/>
    </row>
    <row r="144" spans="1:21" s="1" customFormat="1" ht="13.5" customHeight="1">
      <c r="A144" s="12" t="s">
        <v>197</v>
      </c>
      <c r="B144" s="12"/>
      <c r="C144" s="12"/>
      <c r="D144" s="12"/>
      <c r="E144" s="12"/>
      <c r="F144" s="12"/>
      <c r="G144" s="13" t="s">
        <v>88</v>
      </c>
      <c r="H144" s="13"/>
      <c r="I144" s="13" t="s">
        <v>198</v>
      </c>
      <c r="J144" s="13"/>
      <c r="K144" s="21" t="s">
        <v>199</v>
      </c>
      <c r="L144" s="21"/>
      <c r="M144" s="15">
        <f>216000</f>
        <v>216000</v>
      </c>
      <c r="N144" s="15"/>
      <c r="O144" s="15">
        <f>18000</f>
        <v>18000</v>
      </c>
      <c r="P144" s="15"/>
      <c r="Q144" s="15"/>
      <c r="R144" s="15"/>
      <c r="S144" s="15"/>
      <c r="T144" s="45">
        <f>198000</f>
        <v>198000</v>
      </c>
      <c r="U144" s="45"/>
    </row>
    <row r="145" spans="1:21" s="1" customFormat="1" ht="24" customHeight="1">
      <c r="A145" s="12" t="s">
        <v>179</v>
      </c>
      <c r="B145" s="12"/>
      <c r="C145" s="12"/>
      <c r="D145" s="12"/>
      <c r="E145" s="12"/>
      <c r="F145" s="12"/>
      <c r="G145" s="13" t="s">
        <v>88</v>
      </c>
      <c r="H145" s="13"/>
      <c r="I145" s="13" t="s">
        <v>200</v>
      </c>
      <c r="J145" s="13"/>
      <c r="K145" s="21" t="s">
        <v>181</v>
      </c>
      <c r="L145" s="21"/>
      <c r="M145" s="15">
        <f>39100</f>
        <v>39100</v>
      </c>
      <c r="N145" s="15"/>
      <c r="O145" s="19" t="s">
        <v>50</v>
      </c>
      <c r="P145" s="19"/>
      <c r="Q145" s="19"/>
      <c r="R145" s="19"/>
      <c r="S145" s="19"/>
      <c r="T145" s="45">
        <f>39100</f>
        <v>39100</v>
      </c>
      <c r="U145" s="45"/>
    </row>
    <row r="146" spans="1:21" s="1" customFormat="1" ht="13.5" customHeight="1">
      <c r="A146" s="12" t="s">
        <v>101</v>
      </c>
      <c r="B146" s="12"/>
      <c r="C146" s="12"/>
      <c r="D146" s="12"/>
      <c r="E146" s="12"/>
      <c r="F146" s="12"/>
      <c r="G146" s="13" t="s">
        <v>88</v>
      </c>
      <c r="H146" s="13"/>
      <c r="I146" s="13" t="s">
        <v>201</v>
      </c>
      <c r="J146" s="13"/>
      <c r="K146" s="21" t="s">
        <v>102</v>
      </c>
      <c r="L146" s="21"/>
      <c r="M146" s="15">
        <f>10000</f>
        <v>10000</v>
      </c>
      <c r="N146" s="15"/>
      <c r="O146" s="19" t="s">
        <v>50</v>
      </c>
      <c r="P146" s="19"/>
      <c r="Q146" s="19"/>
      <c r="R146" s="19"/>
      <c r="S146" s="19"/>
      <c r="T146" s="45">
        <f>10000</f>
        <v>10000</v>
      </c>
      <c r="U146" s="45"/>
    </row>
    <row r="147" spans="1:21" s="1" customFormat="1" ht="15" customHeight="1">
      <c r="A147" s="46" t="s">
        <v>202</v>
      </c>
      <c r="B147" s="46"/>
      <c r="C147" s="46"/>
      <c r="D147" s="46"/>
      <c r="E147" s="46"/>
      <c r="F147" s="46"/>
      <c r="G147" s="47" t="s">
        <v>203</v>
      </c>
      <c r="H147" s="47"/>
      <c r="I147" s="47" t="s">
        <v>33</v>
      </c>
      <c r="J147" s="47"/>
      <c r="K147" s="48" t="s">
        <v>33</v>
      </c>
      <c r="L147" s="48"/>
      <c r="M147" s="49">
        <f>-5958261.87</f>
        <v>-5958261.87</v>
      </c>
      <c r="N147" s="49"/>
      <c r="O147" s="49">
        <f>1002197.44</f>
        <v>1002197.44</v>
      </c>
      <c r="P147" s="49"/>
      <c r="Q147" s="49"/>
      <c r="R147" s="49"/>
      <c r="S147" s="49"/>
      <c r="T147" s="50" t="s">
        <v>33</v>
      </c>
      <c r="U147" s="50"/>
    </row>
    <row r="148" spans="1:21" s="1" customFormat="1" ht="13.5" customHeight="1">
      <c r="A148" s="9" t="s">
        <v>7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1" customFormat="1" ht="13.5" customHeight="1">
      <c r="A149" s="41" t="s">
        <v>204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s="1" customFormat="1" ht="45.75" customHeight="1">
      <c r="A150" s="42" t="s">
        <v>19</v>
      </c>
      <c r="B150" s="42"/>
      <c r="C150" s="42"/>
      <c r="D150" s="42"/>
      <c r="E150" s="42"/>
      <c r="F150" s="42"/>
      <c r="G150" s="42"/>
      <c r="H150" s="42" t="s">
        <v>20</v>
      </c>
      <c r="I150" s="42"/>
      <c r="J150" s="42" t="s">
        <v>205</v>
      </c>
      <c r="K150" s="42"/>
      <c r="L150" s="43" t="s">
        <v>22</v>
      </c>
      <c r="M150" s="43"/>
      <c r="N150" s="43" t="s">
        <v>23</v>
      </c>
      <c r="O150" s="43"/>
      <c r="P150" s="43"/>
      <c r="Q150" s="43"/>
      <c r="R150" s="43"/>
      <c r="S150" s="44" t="s">
        <v>24</v>
      </c>
      <c r="T150" s="44"/>
      <c r="U150" s="44"/>
    </row>
    <row r="151" spans="1:21" s="1" customFormat="1" ht="12.75" customHeight="1">
      <c r="A151" s="38" t="s">
        <v>25</v>
      </c>
      <c r="B151" s="38"/>
      <c r="C151" s="38"/>
      <c r="D151" s="38"/>
      <c r="E151" s="38"/>
      <c r="F151" s="38"/>
      <c r="G151" s="38"/>
      <c r="H151" s="38" t="s">
        <v>26</v>
      </c>
      <c r="I151" s="38"/>
      <c r="J151" s="38" t="s">
        <v>27</v>
      </c>
      <c r="K151" s="38"/>
      <c r="L151" s="39" t="s">
        <v>28</v>
      </c>
      <c r="M151" s="39"/>
      <c r="N151" s="39" t="s">
        <v>29</v>
      </c>
      <c r="O151" s="39"/>
      <c r="P151" s="39"/>
      <c r="Q151" s="39"/>
      <c r="R151" s="39"/>
      <c r="S151" s="40" t="s">
        <v>30</v>
      </c>
      <c r="T151" s="40"/>
      <c r="U151" s="40"/>
    </row>
    <row r="152" spans="1:21" s="1" customFormat="1" ht="13.5" customHeight="1">
      <c r="A152" s="33" t="s">
        <v>206</v>
      </c>
      <c r="B152" s="33"/>
      <c r="C152" s="33"/>
      <c r="D152" s="33"/>
      <c r="E152" s="33"/>
      <c r="F152" s="33"/>
      <c r="G152" s="33"/>
      <c r="H152" s="34" t="s">
        <v>207</v>
      </c>
      <c r="I152" s="34"/>
      <c r="J152" s="34" t="s">
        <v>33</v>
      </c>
      <c r="K152" s="34"/>
      <c r="L152" s="35">
        <f>5958261.87</f>
        <v>5958261.87</v>
      </c>
      <c r="M152" s="35"/>
      <c r="N152" s="36">
        <f>-1002197.44</f>
        <v>-1002197.44</v>
      </c>
      <c r="O152" s="36"/>
      <c r="P152" s="36"/>
      <c r="Q152" s="36"/>
      <c r="R152" s="36"/>
      <c r="S152" s="37" t="s">
        <v>33</v>
      </c>
      <c r="T152" s="37"/>
      <c r="U152" s="37"/>
    </row>
    <row r="153" spans="1:21" s="1" customFormat="1" ht="13.5" customHeight="1">
      <c r="A153" s="31" t="s">
        <v>208</v>
      </c>
      <c r="B153" s="31"/>
      <c r="C153" s="31"/>
      <c r="D153" s="31"/>
      <c r="E153" s="31"/>
      <c r="F153" s="31"/>
      <c r="G153" s="31"/>
      <c r="H153" s="22" t="s">
        <v>7</v>
      </c>
      <c r="I153" s="22"/>
      <c r="J153" s="22" t="s">
        <v>7</v>
      </c>
      <c r="K153" s="22"/>
      <c r="L153" s="23" t="s">
        <v>7</v>
      </c>
      <c r="M153" s="23"/>
      <c r="N153" s="32" t="s">
        <v>7</v>
      </c>
      <c r="O153" s="32"/>
      <c r="P153" s="32"/>
      <c r="Q153" s="32"/>
      <c r="R153" s="32"/>
      <c r="S153" s="24" t="s">
        <v>7</v>
      </c>
      <c r="T153" s="24"/>
      <c r="U153" s="24"/>
    </row>
    <row r="154" spans="1:21" s="1" customFormat="1" ht="13.5" customHeight="1">
      <c r="A154" s="25" t="s">
        <v>209</v>
      </c>
      <c r="B154" s="25"/>
      <c r="C154" s="25"/>
      <c r="D154" s="25"/>
      <c r="E154" s="25"/>
      <c r="F154" s="25"/>
      <c r="G154" s="25"/>
      <c r="H154" s="26" t="s">
        <v>210</v>
      </c>
      <c r="I154" s="26"/>
      <c r="J154" s="27" t="s">
        <v>33</v>
      </c>
      <c r="K154" s="27"/>
      <c r="L154" s="28" t="s">
        <v>50</v>
      </c>
      <c r="M154" s="28"/>
      <c r="N154" s="29" t="s">
        <v>50</v>
      </c>
      <c r="O154" s="29"/>
      <c r="P154" s="29"/>
      <c r="Q154" s="29"/>
      <c r="R154" s="29"/>
      <c r="S154" s="30" t="s">
        <v>50</v>
      </c>
      <c r="T154" s="30"/>
      <c r="U154" s="30"/>
    </row>
    <row r="155" spans="1:21" s="1" customFormat="1" ht="13.5" customHeight="1">
      <c r="A155" s="21" t="s">
        <v>7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s="1" customFormat="1" ht="13.5" customHeight="1">
      <c r="A156" s="12" t="s">
        <v>211</v>
      </c>
      <c r="B156" s="12"/>
      <c r="C156" s="12"/>
      <c r="D156" s="12"/>
      <c r="E156" s="12"/>
      <c r="F156" s="12"/>
      <c r="G156" s="12"/>
      <c r="H156" s="22" t="s">
        <v>212</v>
      </c>
      <c r="I156" s="22"/>
      <c r="J156" s="22" t="s">
        <v>33</v>
      </c>
      <c r="K156" s="22"/>
      <c r="L156" s="23" t="s">
        <v>50</v>
      </c>
      <c r="M156" s="23"/>
      <c r="N156" s="19" t="s">
        <v>50</v>
      </c>
      <c r="O156" s="19"/>
      <c r="P156" s="19"/>
      <c r="Q156" s="19"/>
      <c r="R156" s="19"/>
      <c r="S156" s="24" t="s">
        <v>50</v>
      </c>
      <c r="T156" s="24"/>
      <c r="U156" s="24"/>
    </row>
    <row r="157" spans="1:21" s="1" customFormat="1" ht="13.5" customHeight="1">
      <c r="A157" s="12" t="s">
        <v>7</v>
      </c>
      <c r="B157" s="12"/>
      <c r="C157" s="12"/>
      <c r="D157" s="12"/>
      <c r="E157" s="12"/>
      <c r="F157" s="12"/>
      <c r="G157" s="12"/>
      <c r="H157" s="13" t="s">
        <v>212</v>
      </c>
      <c r="I157" s="13"/>
      <c r="J157" s="13" t="s">
        <v>7</v>
      </c>
      <c r="K157" s="13"/>
      <c r="L157" s="18" t="s">
        <v>50</v>
      </c>
      <c r="M157" s="18"/>
      <c r="N157" s="19" t="s">
        <v>50</v>
      </c>
      <c r="O157" s="19"/>
      <c r="P157" s="19"/>
      <c r="Q157" s="19"/>
      <c r="R157" s="19"/>
      <c r="S157" s="20" t="s">
        <v>50</v>
      </c>
      <c r="T157" s="20"/>
      <c r="U157" s="20"/>
    </row>
    <row r="158" spans="1:21" s="1" customFormat="1" ht="13.5" customHeight="1">
      <c r="A158" s="12" t="s">
        <v>213</v>
      </c>
      <c r="B158" s="12"/>
      <c r="C158" s="12"/>
      <c r="D158" s="12"/>
      <c r="E158" s="12"/>
      <c r="F158" s="12"/>
      <c r="G158" s="12"/>
      <c r="H158" s="13" t="s">
        <v>214</v>
      </c>
      <c r="I158" s="13"/>
      <c r="J158" s="13" t="s">
        <v>215</v>
      </c>
      <c r="K158" s="13"/>
      <c r="L158" s="14">
        <f>5958261.87</f>
        <v>5958261.87</v>
      </c>
      <c r="M158" s="14"/>
      <c r="N158" s="15">
        <f>-1002197.44</f>
        <v>-1002197.44</v>
      </c>
      <c r="O158" s="15"/>
      <c r="P158" s="15"/>
      <c r="Q158" s="15"/>
      <c r="R158" s="15"/>
      <c r="S158" s="17">
        <f>6960459.31</f>
        <v>6960459.31</v>
      </c>
      <c r="T158" s="17"/>
      <c r="U158" s="17"/>
    </row>
    <row r="159" spans="1:21" s="1" customFormat="1" ht="13.5" customHeight="1">
      <c r="A159" s="12" t="s">
        <v>216</v>
      </c>
      <c r="B159" s="12"/>
      <c r="C159" s="12"/>
      <c r="D159" s="12"/>
      <c r="E159" s="12"/>
      <c r="F159" s="12"/>
      <c r="G159" s="12"/>
      <c r="H159" s="13" t="s">
        <v>217</v>
      </c>
      <c r="I159" s="13"/>
      <c r="J159" s="13" t="s">
        <v>218</v>
      </c>
      <c r="K159" s="13"/>
      <c r="L159" s="14">
        <f>-54060152.82</f>
        <v>-54060152.82</v>
      </c>
      <c r="M159" s="14"/>
      <c r="N159" s="15">
        <f>-N12</f>
        <v>-2392035</v>
      </c>
      <c r="O159" s="15"/>
      <c r="P159" s="15"/>
      <c r="Q159" s="15"/>
      <c r="R159" s="15"/>
      <c r="S159" s="16" t="s">
        <v>33</v>
      </c>
      <c r="T159" s="16"/>
      <c r="U159" s="16"/>
    </row>
    <row r="160" spans="1:21" s="1" customFormat="1" ht="13.5" customHeight="1">
      <c r="A160" s="12" t="s">
        <v>219</v>
      </c>
      <c r="B160" s="12"/>
      <c r="C160" s="12"/>
      <c r="D160" s="12"/>
      <c r="E160" s="12"/>
      <c r="F160" s="12"/>
      <c r="G160" s="12"/>
      <c r="H160" s="13" t="s">
        <v>220</v>
      </c>
      <c r="I160" s="13"/>
      <c r="J160" s="13" t="s">
        <v>221</v>
      </c>
      <c r="K160" s="13"/>
      <c r="L160" s="14">
        <f>60018414.69</f>
        <v>60018414.69</v>
      </c>
      <c r="M160" s="14"/>
      <c r="N160" s="15">
        <f>O41</f>
        <v>1389837.56</v>
      </c>
      <c r="O160" s="15"/>
      <c r="P160" s="15"/>
      <c r="Q160" s="15"/>
      <c r="R160" s="15"/>
      <c r="S160" s="16" t="s">
        <v>33</v>
      </c>
      <c r="T160" s="16"/>
      <c r="U160" s="16"/>
    </row>
    <row r="161" spans="1:21" s="1" customFormat="1" ht="13.5" customHeight="1">
      <c r="A161" s="8" t="s">
        <v>7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1" customFormat="1" ht="15.75" customHeight="1">
      <c r="A162" s="9" t="s">
        <v>7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1" customFormat="1" ht="13.5" customHeight="1">
      <c r="A163" s="10" t="s">
        <v>222</v>
      </c>
      <c r="B163" s="10"/>
      <c r="C163" s="10"/>
      <c r="D163" s="10"/>
      <c r="E163" s="10"/>
      <c r="F163" s="9" t="s">
        <v>7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1" customFormat="1" ht="13.5" customHeight="1">
      <c r="A164" s="11" t="s">
        <v>223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</sheetData>
  <sheetProtection/>
  <mergeCells count="1011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U37"/>
    <mergeCell ref="A38:U38"/>
    <mergeCell ref="A39:F39"/>
    <mergeCell ref="G39:H39"/>
    <mergeCell ref="I39:J39"/>
    <mergeCell ref="K39:L39"/>
    <mergeCell ref="M39:N39"/>
    <mergeCell ref="O39:S39"/>
    <mergeCell ref="T39:U39"/>
    <mergeCell ref="O41:S41"/>
    <mergeCell ref="T41:U41"/>
    <mergeCell ref="A40:F40"/>
    <mergeCell ref="G40:H40"/>
    <mergeCell ref="I40:J40"/>
    <mergeCell ref="K40:L40"/>
    <mergeCell ref="M40:N40"/>
    <mergeCell ref="O40:S40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A148:U148"/>
    <mergeCell ref="A149:U149"/>
    <mergeCell ref="A150:G150"/>
    <mergeCell ref="H150:I150"/>
    <mergeCell ref="J150:K150"/>
    <mergeCell ref="L150:M150"/>
    <mergeCell ref="N150:R150"/>
    <mergeCell ref="S150:U150"/>
    <mergeCell ref="A151:G151"/>
    <mergeCell ref="H151:I151"/>
    <mergeCell ref="J151:K151"/>
    <mergeCell ref="L151:M151"/>
    <mergeCell ref="N151:R151"/>
    <mergeCell ref="S151:U151"/>
    <mergeCell ref="A152:G152"/>
    <mergeCell ref="H152:I152"/>
    <mergeCell ref="J152:K152"/>
    <mergeCell ref="L152:M152"/>
    <mergeCell ref="N152:R152"/>
    <mergeCell ref="S152:U152"/>
    <mergeCell ref="A153:G153"/>
    <mergeCell ref="H153:I153"/>
    <mergeCell ref="J153:K153"/>
    <mergeCell ref="L153:M153"/>
    <mergeCell ref="N153:R153"/>
    <mergeCell ref="S153:U153"/>
    <mergeCell ref="A154:G154"/>
    <mergeCell ref="H154:I154"/>
    <mergeCell ref="J154:K154"/>
    <mergeCell ref="L154:M154"/>
    <mergeCell ref="N154:R154"/>
    <mergeCell ref="S154:U154"/>
    <mergeCell ref="A155:U155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8:G158"/>
    <mergeCell ref="H158:I158"/>
    <mergeCell ref="J158:K158"/>
    <mergeCell ref="L158:M158"/>
    <mergeCell ref="N158:R158"/>
    <mergeCell ref="S158:U158"/>
    <mergeCell ref="S160:U160"/>
    <mergeCell ref="A159:G159"/>
    <mergeCell ref="H159:I159"/>
    <mergeCell ref="J159:K159"/>
    <mergeCell ref="L159:M159"/>
    <mergeCell ref="N159:R159"/>
    <mergeCell ref="S159:U159"/>
    <mergeCell ref="A161:U161"/>
    <mergeCell ref="A162:U162"/>
    <mergeCell ref="A163:E163"/>
    <mergeCell ref="F163:U163"/>
    <mergeCell ref="A164:U164"/>
    <mergeCell ref="A160:G160"/>
    <mergeCell ref="H160:I160"/>
    <mergeCell ref="J160:K160"/>
    <mergeCell ref="L160:M160"/>
    <mergeCell ref="N160:R160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37" max="255" man="1"/>
    <brk id="14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2019-02-05T12:18:13Z</cp:lastPrinted>
  <dcterms:created xsi:type="dcterms:W3CDTF">2019-02-05T12:16:52Z</dcterms:created>
  <dcterms:modified xsi:type="dcterms:W3CDTF">2019-02-05T12:56:58Z</dcterms:modified>
  <cp:category/>
  <cp:version/>
  <cp:contentType/>
  <cp:contentStatus/>
</cp:coreProperties>
</file>