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<sst xmlns="http://schemas.openxmlformats.org/spreadsheetml/2006/main" count="663" uniqueCount="499">
  <si>
    <t>█</t>
  </si>
  <si>
    <t>Коды</t>
  </si>
  <si>
    <t>Дата</t>
  </si>
  <si>
    <t>по ОКПО</t>
  </si>
  <si>
    <t>Наименование бюджета </t>
  </si>
  <si>
    <t>(публично – правового образования) </t>
  </si>
  <si>
    <t> Бюджет городского поселения Кондинское</t>
  </si>
  <si>
    <t>по ОКАТО</t>
  </si>
  <si>
    <t> 71116651000</t>
  </si>
  <si>
    <t>Периодичность: месячная</t>
  </si>
  <si>
    <t>Единица измерения: руб.</t>
  </si>
  <si>
    <t>по ОКЕИ</t>
  </si>
  <si>
    <t> 383</t>
  </si>
  <si>
    <t>Наименование показателя</t>
  </si>
  <si>
    <t>Изменение остатков средств</t>
  </si>
  <si>
    <t>увеличение остатков средств</t>
  </si>
  <si>
    <t>уменьшение остатков средств</t>
  </si>
  <si>
    <t>ОТЧЕТ ОБ ИСПОЛНЕНИИ БЮДЖЕТА</t>
  </si>
  <si>
    <t> 0503117</t>
  </si>
  <si>
    <t>Администрация городского поселения Кондинское</t>
  </si>
  <si>
    <t>Наименование органа, осуществляющего исполнение бюджета</t>
  </si>
  <si>
    <t>1. Доходы бюджета</t>
  </si>
  <si>
    <t>Исполнено</t>
  </si>
  <si>
    <t>Утвержденные бюджетные назначения</t>
  </si>
  <si>
    <t>х</t>
  </si>
  <si>
    <t>Код строки</t>
  </si>
  <si>
    <t xml:space="preserve"> 2. Расходы бюджета</t>
  </si>
  <si>
    <t xml:space="preserve">              Форма 0503117  с.2</t>
  </si>
  <si>
    <t xml:space="preserve"> Наименование показателя</t>
  </si>
  <si>
    <t>4</t>
  </si>
  <si>
    <t>5</t>
  </si>
  <si>
    <t>6</t>
  </si>
  <si>
    <t>Заработная плата</t>
  </si>
  <si>
    <t>Начисления на оплату труда</t>
  </si>
  <si>
    <t>ИТОГО по разделу</t>
  </si>
  <si>
    <t>Прочие выплаты</t>
  </si>
  <si>
    <t>65001030020400500212</t>
  </si>
  <si>
    <t>Транспортные услуги</t>
  </si>
  <si>
    <t>65001030020400500222</t>
  </si>
  <si>
    <t>Прочие услуги</t>
  </si>
  <si>
    <t>65001030020400500226</t>
  </si>
  <si>
    <t>65001030020400500000</t>
  </si>
  <si>
    <t>202</t>
  </si>
  <si>
    <t>203</t>
  </si>
  <si>
    <t>204</t>
  </si>
  <si>
    <t>Услуги связи</t>
  </si>
  <si>
    <t>205</t>
  </si>
  <si>
    <t>206</t>
  </si>
  <si>
    <t>Коммунальные услуги</t>
  </si>
  <si>
    <t>207</t>
  </si>
  <si>
    <t>Услуги по содержанию имущеста</t>
  </si>
  <si>
    <t>208</t>
  </si>
  <si>
    <t>209</t>
  </si>
  <si>
    <t>Прочие расходы</t>
  </si>
  <si>
    <t>210</t>
  </si>
  <si>
    <t>Увеличение стоимости основных средств</t>
  </si>
  <si>
    <t>211</t>
  </si>
  <si>
    <t>Увеличение стоимости предметов снабжения</t>
  </si>
  <si>
    <t>212</t>
  </si>
  <si>
    <t>213</t>
  </si>
  <si>
    <t>65001040020400500000</t>
  </si>
  <si>
    <t>291</t>
  </si>
  <si>
    <t>292</t>
  </si>
  <si>
    <t>резервный фонд</t>
  </si>
  <si>
    <t>289</t>
  </si>
  <si>
    <t>290</t>
  </si>
  <si>
    <t>Другие общегосуд.вопросы(льготный отпуск)</t>
  </si>
  <si>
    <t>293</t>
  </si>
  <si>
    <t>294</t>
  </si>
  <si>
    <t>295</t>
  </si>
  <si>
    <t>296</t>
  </si>
  <si>
    <t>Прочие работы, услуги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</si>
  <si>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</si>
  <si>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</si>
  <si>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</si>
  <si>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</si>
  <si>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</si>
  <si>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</si>
  <si>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</si>
  <si>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</si>
  <si>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</si>
  <si>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</si>
  <si>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</si>
  <si>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</si>
  <si>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</si>
  <si>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</si>
  <si>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</si>
  <si>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</si>
  <si>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</si>
  <si>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</si>
  <si>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</si>
  <si>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Соцальное обеспечение населения (трудоустройство б/раб.граждан )</t>
  </si>
  <si>
    <t>65004015224500500226</t>
  </si>
  <si>
    <t>282</t>
  </si>
  <si>
    <t>Безвозмездные перечисления юридическим лица</t>
  </si>
  <si>
    <t>283</t>
  </si>
  <si>
    <t>284</t>
  </si>
  <si>
    <t>Услуги по содержанию имущеста (кап.рем)</t>
  </si>
  <si>
    <t>278</t>
  </si>
  <si>
    <t>279</t>
  </si>
  <si>
    <t>280</t>
  </si>
  <si>
    <t>65005010000000000000</t>
  </si>
  <si>
    <t>275</t>
  </si>
  <si>
    <t>276</t>
  </si>
  <si>
    <t>277</t>
  </si>
  <si>
    <t>Услуги по содержанию имущеста  (уличное освящ)</t>
  </si>
  <si>
    <t>265</t>
  </si>
  <si>
    <t>270</t>
  </si>
  <si>
    <t>271</t>
  </si>
  <si>
    <t>Услуги по содержанию имущеста  (проч.благоустр)</t>
  </si>
  <si>
    <t>272</t>
  </si>
  <si>
    <t>273</t>
  </si>
  <si>
    <t>274</t>
  </si>
  <si>
    <t>6500503600000000000</t>
  </si>
  <si>
    <t>217</t>
  </si>
  <si>
    <t>218</t>
  </si>
  <si>
    <t>219</t>
  </si>
  <si>
    <t>220</t>
  </si>
  <si>
    <t>221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</si>
  <si>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</si>
  <si>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</si>
  <si>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</si>
  <si>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</si>
  <si>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</si>
  <si>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</si>
  <si>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</si>
  <si>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</si>
  <si>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</si>
  <si>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</si>
  <si>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</si>
  <si>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</si>
  <si>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</si>
  <si>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</si>
  <si>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</si>
  <si>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250</t>
  </si>
  <si>
    <t>65008014409900000000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</si>
  <si>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</si>
  <si>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</si>
  <si>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</si>
  <si>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</si>
  <si>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</si>
  <si>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</si>
  <si>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</si>
  <si>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</si>
  <si>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</si>
  <si>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</si>
  <si>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</si>
  <si>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</si>
  <si>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65008014419900000000</t>
  </si>
  <si>
    <t>Другие вопросы в области культуры ,СМИ</t>
  </si>
  <si>
    <t>263</t>
  </si>
  <si>
    <t>264</t>
  </si>
  <si>
    <t>Уставной капитал</t>
  </si>
  <si>
    <t>327</t>
  </si>
  <si>
    <t>65005051020600003530</t>
  </si>
  <si>
    <t>328</t>
  </si>
  <si>
    <t>65005051020200003530</t>
  </si>
  <si>
    <t>ремонт жилья труж.тыла ,обелиски</t>
  </si>
  <si>
    <t>329</t>
  </si>
  <si>
    <t>65005057950000500225</t>
  </si>
  <si>
    <t>приобретение надгробных обелисков</t>
  </si>
  <si>
    <t>330</t>
  </si>
  <si>
    <t>65005057950000500310</t>
  </si>
  <si>
    <t>331</t>
  </si>
  <si>
    <t>65005057950000500000</t>
  </si>
  <si>
    <t>332</t>
  </si>
  <si>
    <t>333</t>
  </si>
  <si>
    <t>Пенсионное обеспечение</t>
  </si>
  <si>
    <t>334</t>
  </si>
  <si>
    <t>335</t>
  </si>
  <si>
    <t>336</t>
  </si>
  <si>
    <t>65010037950000500226</t>
  </si>
  <si>
    <t>337</t>
  </si>
  <si>
    <t>Перечисление другим бюджетам бюджетной системы Рф</t>
  </si>
  <si>
    <t>65011045210600017251</t>
  </si>
  <si>
    <t>Расходы бюджета - всего</t>
  </si>
  <si>
    <t>200</t>
  </si>
  <si>
    <t>285</t>
  </si>
  <si>
    <t>286</t>
  </si>
  <si>
    <t>287</t>
  </si>
  <si>
    <t>288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</si>
  <si>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</si>
  <si>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</si>
  <si>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</si>
  <si>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</si>
  <si>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</si>
  <si>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</si>
  <si>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</si>
  <si>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</si>
  <si>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</si>
  <si>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</si>
  <si>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</si>
  <si>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 xml:space="preserve">                        Форма 0503117  с.3</t>
  </si>
  <si>
    <t xml:space="preserve">                                  3. Источники финансирования дефицитов бюджетов</t>
  </si>
  <si>
    <t>Х</t>
  </si>
  <si>
    <t>Источники финансирования дефицита бюджетов - всего</t>
  </si>
  <si>
    <t>500</t>
  </si>
  <si>
    <t xml:space="preserve">      в том числе:</t>
  </si>
  <si>
    <t>источники внутреннего финансирования бюджетов</t>
  </si>
  <si>
    <t>520</t>
  </si>
  <si>
    <t xml:space="preserve">       из них:</t>
  </si>
  <si>
    <t>источники внешнего финансирования бюджетов</t>
  </si>
  <si>
    <t>620</t>
  </si>
  <si>
    <t>700</t>
  </si>
  <si>
    <t>710</t>
  </si>
  <si>
    <t>720</t>
  </si>
  <si>
    <t xml:space="preserve"> Руководитель     __________________         И.А. Кутмарова</t>
  </si>
  <si>
    <t xml:space="preserve">экономической службы             </t>
  </si>
  <si>
    <t>Главный бухгалтер ________________   ______О.Г. Михайлова</t>
  </si>
  <si>
    <t xml:space="preserve">                                       (подпись)                (расшифровка подписи)</t>
  </si>
  <si>
    <t>Код источника финансирования по КИВФ, КИВНФ</t>
  </si>
  <si>
    <t>3</t>
  </si>
  <si>
    <t>Дотации бюджетам поселений на выравнивание бюджетной обеспеченности</t>
  </si>
  <si>
    <t>Результат исполнения бюджета (дефицит / профицит)</t>
  </si>
  <si>
    <t>450</t>
  </si>
  <si>
    <t>Неисполненные назначения</t>
  </si>
  <si>
    <t>Код расхода по ППП,ФКР,КЦСР,КВР,ЭКР</t>
  </si>
  <si>
    <t>201</t>
  </si>
  <si>
    <t>214</t>
  </si>
  <si>
    <t>215</t>
  </si>
  <si>
    <t>216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</si>
  <si>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</si>
  <si>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</si>
  <si>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</si>
  <si>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</si>
  <si>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</si>
  <si>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</si>
  <si>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</si>
  <si>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</si>
  <si>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</si>
  <si>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</si>
  <si>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266</t>
  </si>
  <si>
    <t>267</t>
  </si>
  <si>
    <t>268</t>
  </si>
  <si>
    <t>269</t>
  </si>
  <si>
    <t>Капитальный ремонт государственного жилищного фонда субъектов Российской Федерации  и муниципального жилищного фонда по программе "Наш дом" (округ)</t>
  </si>
  <si>
    <t>Капитальный ремонт государственного жилищного фонда субъектов Российской Федерации  и муниципального жилищного фонда по программе "Наш дом" (район)</t>
  </si>
  <si>
    <r>
      <t xml:space="preserve">Компенсация выпадающих доходов организациям, предоставляющим населению услуги </t>
    </r>
    <r>
      <rPr>
        <b/>
        <sz val="7"/>
        <rFont val="Arial Cyr"/>
        <family val="0"/>
      </rPr>
      <t>электроснабжения п</t>
    </r>
    <r>
      <rPr>
        <sz val="7"/>
        <rFont val="Arial Cyr"/>
        <family val="0"/>
      </rPr>
      <t>о тарифам, не обеспечивающим возмещение издержек</t>
    </r>
  </si>
  <si>
    <r>
      <t xml:space="preserve">Компенсация выпадающих доходов организациям, предоставляющим населению </t>
    </r>
    <r>
      <rPr>
        <b/>
        <sz val="7"/>
        <rFont val="Arial Cyr"/>
        <family val="0"/>
      </rPr>
      <t xml:space="preserve">услуги теплоснабжения </t>
    </r>
    <r>
      <rPr>
        <sz val="7"/>
        <rFont val="Arial Cyr"/>
        <family val="0"/>
      </rPr>
      <t>по тарифам, не обеспечивающим возмещение издержек</t>
    </r>
  </si>
  <si>
    <r>
      <t>Безвозмездные перечисления организациям, за исключением государственных и муниципальных организаций (</t>
    </r>
    <r>
      <rPr>
        <b/>
        <sz val="7"/>
        <rFont val="Arial"/>
        <family val="2"/>
      </rPr>
      <t>баня, капремонт</t>
    </r>
    <r>
      <rPr>
        <sz val="7"/>
        <rFont val="Arial"/>
        <family val="2"/>
      </rPr>
      <t xml:space="preserve">) </t>
    </r>
  </si>
  <si>
    <t>65005023510000000000</t>
  </si>
  <si>
    <t>Благоустройство многоквартирных домов по программе "Наш дом" (округ)</t>
  </si>
  <si>
    <t>Благоустройство многоквартирных домов по программе "Наш дом" (район)</t>
  </si>
  <si>
    <t>65001020020300121211</t>
  </si>
  <si>
    <t>65001020020300121213</t>
  </si>
  <si>
    <t>65001040020400121211</t>
  </si>
  <si>
    <t>65001040020400121213</t>
  </si>
  <si>
    <t>65001040020400244223</t>
  </si>
  <si>
    <t>65001040020400244225</t>
  </si>
  <si>
    <t>65001040020400244226</t>
  </si>
  <si>
    <t>65001040020400852292</t>
  </si>
  <si>
    <t>65001040020400244310</t>
  </si>
  <si>
    <t>65001040020400244344</t>
  </si>
  <si>
    <t>65001110700500870292</t>
  </si>
  <si>
    <t>65001020020300121000</t>
  </si>
  <si>
    <t>65001110700500870000</t>
  </si>
  <si>
    <t>65002030013600121211</t>
  </si>
  <si>
    <t>65002030013600122212</t>
  </si>
  <si>
    <t>65002030013600121213</t>
  </si>
  <si>
    <t>65002030013600244222</t>
  </si>
  <si>
    <t>65002030013600244223</t>
  </si>
  <si>
    <t>65002030013600244225</t>
  </si>
  <si>
    <t>65002030013600244226</t>
  </si>
  <si>
    <t>65002030013600244310</t>
  </si>
  <si>
    <t>65002030013600244344</t>
  </si>
  <si>
    <t>65004083030200810242</t>
  </si>
  <si>
    <t>650040830302008106000</t>
  </si>
  <si>
    <t>65002030013600000000</t>
  </si>
  <si>
    <t>65004103300200242221</t>
  </si>
  <si>
    <t>65004103300200242226</t>
  </si>
  <si>
    <t>65004103300200242310</t>
  </si>
  <si>
    <t>65004103300200242000</t>
  </si>
  <si>
    <t>65005023510200810242</t>
  </si>
  <si>
    <t>65005023510500810242</t>
  </si>
  <si>
    <t>Услуги по содержанию имущества (текущий ремонт бани)</t>
  </si>
  <si>
    <t>65005023510500244225</t>
  </si>
  <si>
    <t>65005025222100810242</t>
  </si>
  <si>
    <t>Программа централизованного электроснабжения на перспективу</t>
  </si>
  <si>
    <t>65005025220500810242</t>
  </si>
  <si>
    <t>65005036000100244225</t>
  </si>
  <si>
    <t>65007074319900111211</t>
  </si>
  <si>
    <t>65007074319900111213</t>
  </si>
  <si>
    <t>65007074319900244222</t>
  </si>
  <si>
    <t>65007074319900244223</t>
  </si>
  <si>
    <t>65007074319900244225</t>
  </si>
  <si>
    <t>65007074319900852292</t>
  </si>
  <si>
    <t>65007074319900244310</t>
  </si>
  <si>
    <t>65007074319900000000</t>
  </si>
  <si>
    <t>65008014409900111211</t>
  </si>
  <si>
    <t>65008014409900112212</t>
  </si>
  <si>
    <t>65008014409900111213</t>
  </si>
  <si>
    <t>65007074319900112212</t>
  </si>
  <si>
    <t>65008014409900244222</t>
  </si>
  <si>
    <t>65008014409900244223</t>
  </si>
  <si>
    <t>65008014409900244225</t>
  </si>
  <si>
    <t>65008014409900244226</t>
  </si>
  <si>
    <t>65008014409900852290</t>
  </si>
  <si>
    <t>65008014409900244310</t>
  </si>
  <si>
    <t>65008014409900244340</t>
  </si>
  <si>
    <t>65008014419900111211</t>
  </si>
  <si>
    <t>65008014419900112212</t>
  </si>
  <si>
    <t>65008014419900111213</t>
  </si>
  <si>
    <t>65008014419900244222</t>
  </si>
  <si>
    <t>65008014419900244223</t>
  </si>
  <si>
    <t>65008014419900244225</t>
  </si>
  <si>
    <t>65008014419900244226</t>
  </si>
  <si>
    <t>65008014419900852290</t>
  </si>
  <si>
    <t>65008014419900244310</t>
  </si>
  <si>
    <t>65008014419900244340</t>
  </si>
  <si>
    <t>Целевая программа "Культура"</t>
  </si>
  <si>
    <t>65010014910100321263</t>
  </si>
  <si>
    <t>65010037950000244226</t>
  </si>
  <si>
    <t>65012044440100244226</t>
  </si>
  <si>
    <t>Прочие доходы от оказания платных услуг (работ) получателями средств бюджетов поселений</t>
  </si>
  <si>
    <t>65005023510500244310</t>
  </si>
  <si>
    <t>65005015227000810242</t>
  </si>
  <si>
    <t>65005017951200810242</t>
  </si>
  <si>
    <t>65003040013802244310</t>
  </si>
  <si>
    <t>65003040013802244344</t>
  </si>
  <si>
    <t>65003040013801121211</t>
  </si>
  <si>
    <t>65003040013801121213</t>
  </si>
  <si>
    <t>65003040013801244222</t>
  </si>
  <si>
    <t>65003040013801244223</t>
  </si>
  <si>
    <t>65003040013801244225</t>
  </si>
  <si>
    <t>65003040013801244226</t>
  </si>
  <si>
    <t>65003040013801244310</t>
  </si>
  <si>
    <t>650003040013801244344</t>
  </si>
  <si>
    <t>65003040013801000000</t>
  </si>
  <si>
    <t>65003040013802244000</t>
  </si>
  <si>
    <t>65003040013801122212</t>
  </si>
  <si>
    <t xml:space="preserve">Подпрограмма "Автомобильные дороги" </t>
  </si>
  <si>
    <t>Услуги по содержанию имущеста  (содержание поселковых дорог)</t>
  </si>
  <si>
    <t>65004093150102244225</t>
  </si>
  <si>
    <t>65004090000000000000</t>
  </si>
  <si>
    <t>Субсидии бюджетам поселений на проведение капитального ремонта многоквартирных домов</t>
  </si>
  <si>
    <t>65004095226105244225</t>
  </si>
  <si>
    <t>65001040020400122226</t>
  </si>
  <si>
    <t>65004015224500244226</t>
  </si>
  <si>
    <t>65001045210600540251</t>
  </si>
  <si>
    <t>Администрирование ( архитектура, размещение муниципального заказа)</t>
  </si>
  <si>
    <t>Администрирование (электро-газоснабжение, организация строительства муниципального жилья)</t>
  </si>
  <si>
    <t>65005055210600540251</t>
  </si>
  <si>
    <t>65001040020400122212</t>
  </si>
  <si>
    <t>65001040020400122222</t>
  </si>
  <si>
    <t>65005025222100540251</t>
  </si>
  <si>
    <t>65005025220500521251</t>
  </si>
  <si>
    <t>65001045210600540251.</t>
  </si>
  <si>
    <t>Энергосбережение</t>
  </si>
  <si>
    <t>65004125226300244226</t>
  </si>
  <si>
    <t>Проведение обсследования энергосбережение</t>
  </si>
  <si>
    <t>Установка энергосбережения</t>
  </si>
  <si>
    <t>65005023510500244226</t>
  </si>
  <si>
    <t>Руководитель финансово-   __________________         О.Г.Михайлова</t>
  </si>
  <si>
    <t>65001130920305122212</t>
  </si>
  <si>
    <t>65008014419900242221</t>
  </si>
  <si>
    <t>65003040013801242221</t>
  </si>
  <si>
    <t>65002030013600242221</t>
  </si>
  <si>
    <t>65007074319900242221</t>
  </si>
  <si>
    <t>65008014409900242221</t>
  </si>
  <si>
    <t>65001040020400244221</t>
  </si>
  <si>
    <t xml:space="preserve">Услуги по содержанию имущества  </t>
  </si>
  <si>
    <t>65004127951500244226</t>
  </si>
  <si>
    <t>65005027950103540251</t>
  </si>
  <si>
    <t>65008014409900244290</t>
  </si>
  <si>
    <t>65005027950702540251</t>
  </si>
  <si>
    <t>65005035227000243225</t>
  </si>
  <si>
    <t>65005037951200243225</t>
  </si>
  <si>
    <t>Услуги по содержанию имущества (содержание мест захорон)</t>
  </si>
  <si>
    <t>65005036000400244225</t>
  </si>
  <si>
    <t>Полномочия в области  газаснабжение</t>
  </si>
  <si>
    <t>Полномочия в области ЖКХ развитие и модернизация систем инфраструктуры</t>
  </si>
  <si>
    <t>65004120923400244226</t>
  </si>
  <si>
    <t>65005025222100521251</t>
  </si>
  <si>
    <t>Модернизация и раформирование ЖКХ</t>
  </si>
  <si>
    <t>Благоустройство Наш дом (дорожный фонд округа)</t>
  </si>
  <si>
    <t>65007074319900244221</t>
  </si>
  <si>
    <t>65008014409900244221</t>
  </si>
  <si>
    <t>65005015227000243225</t>
  </si>
  <si>
    <t>65001130920305244221</t>
  </si>
  <si>
    <t>65001130920305244223</t>
  </si>
  <si>
    <t>65001130920305244225</t>
  </si>
  <si>
    <t>65001130920305244226</t>
  </si>
  <si>
    <t>65001130920305852290</t>
  </si>
  <si>
    <t>65001130920305244310</t>
  </si>
  <si>
    <t>65001130920305244340</t>
  </si>
  <si>
    <t>65005023510500244340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</si>
  <si>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</si>
  <si>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65004120000000000000</t>
  </si>
  <si>
    <t>Прочие работы, услуги (Энергосбережение федеральный бюджет)</t>
  </si>
  <si>
    <t>Увеличение стоимости основных средств (энергосбережение федеральный бюджет)</t>
  </si>
  <si>
    <t>65004120923400244310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</si>
  <si>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</si>
  <si>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65005027950104540251</t>
  </si>
  <si>
    <t>65002030013600244221</t>
  </si>
  <si>
    <t>65008017950000112212</t>
  </si>
  <si>
    <t>65008017950000244222</t>
  </si>
  <si>
    <t>возмещение убытков</t>
  </si>
  <si>
    <t>65005013500100810242</t>
  </si>
  <si>
    <t>65008017950000244310</t>
  </si>
  <si>
    <t>ИТОГО по разделу спортивные мероприятия</t>
  </si>
  <si>
    <t>Выборы</t>
  </si>
  <si>
    <t>650010702000003244290</t>
  </si>
  <si>
    <t>65001130920305244290</t>
  </si>
  <si>
    <t>65001130000000000000</t>
  </si>
  <si>
    <t>65003140000000000000</t>
  </si>
  <si>
    <t>65003147950200244226</t>
  </si>
  <si>
    <t>65003147950200244340</t>
  </si>
  <si>
    <t>65004097950300244225</t>
  </si>
  <si>
    <t>65005013520200243225</t>
  </si>
  <si>
    <t>65005017950400244226</t>
  </si>
  <si>
    <t xml:space="preserve">Увеличение стоимости основных средств </t>
  </si>
  <si>
    <t>65005027950702810242</t>
  </si>
  <si>
    <t xml:space="preserve">Безвозмездные перечисления организациям, за исключением государственных и муниципальных организаций </t>
  </si>
  <si>
    <t>65007077950600244226</t>
  </si>
  <si>
    <t>65007077950600244344</t>
  </si>
  <si>
    <t>65011017950800244292</t>
  </si>
  <si>
    <t>65011010000000000000</t>
  </si>
  <si>
    <t>65008047950000244222</t>
  </si>
  <si>
    <t>65008047950000244290</t>
  </si>
  <si>
    <t>65008047950000000000</t>
  </si>
  <si>
    <t>65008047950000244310</t>
  </si>
  <si>
    <t>65008047950000244340</t>
  </si>
  <si>
    <t>Страхование имущества (администрирование)</t>
  </si>
  <si>
    <t>65001135210600540251</t>
  </si>
  <si>
    <t>Архитектура и градостроительство (администрирование) мер.18.01.00</t>
  </si>
  <si>
    <t>Леквидация последствий ГО и ЧС (администрирование) мероп.18.06.00</t>
  </si>
  <si>
    <t>65003147950400244225</t>
  </si>
  <si>
    <t>65003147950900244310</t>
  </si>
  <si>
    <t>65005037954005244225</t>
  </si>
  <si>
    <t>65005037954005244310</t>
  </si>
  <si>
    <t>65005037954005244340</t>
  </si>
  <si>
    <t>Администрирование электро-газоснабжения мероприятие 18.02.00</t>
  </si>
  <si>
    <t>Администрирования организация строительства жилья, мер.18.03.00</t>
  </si>
  <si>
    <t>65007077954006244292</t>
  </si>
  <si>
    <t>65008047954007244290</t>
  </si>
  <si>
    <t>65011017954008244225</t>
  </si>
  <si>
    <t>65011017954008244340</t>
  </si>
  <si>
    <t>65001137954001244226</t>
  </si>
  <si>
    <t>65008047954007244226</t>
  </si>
  <si>
    <t>65008047950700244290</t>
  </si>
  <si>
    <t>65008047950700244340</t>
  </si>
  <si>
    <t>На реализацию подпрограммы "Софинансорование муниципальных образований в части возмещения" электроснабжение</t>
  </si>
  <si>
    <t>на 01 мая  2013 г.</t>
  </si>
  <si>
    <t> 01.05.2013</t>
  </si>
  <si>
    <t>"06" мая  2013  г.</t>
  </si>
  <si>
    <t>Код дохода по бюджетной классификации</t>
  </si>
  <si>
    <t>Адм.</t>
  </si>
  <si>
    <t>Код дохода</t>
  </si>
  <si>
    <t>Доходы бюджета - всего</t>
  </si>
  <si>
    <t>85000000000000000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</si>
  <si>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</si>
  <si>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11105013100000120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</si>
  <si>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</si>
  <si>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11406013100000430</t>
  </si>
  <si>
    <t>11633050100000140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</si>
  <si>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</si>
  <si>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</si>
  <si>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</si>
  <si>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</si>
  <si>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</si>
  <si>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</si>
  <si>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Единый налог на вмененный доход для отдельных видов деятельности</t>
  </si>
  <si>
    <t>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</si>
  <si>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</si>
  <si>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</si>
  <si>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Единый сельскохозяйственный налог</t>
  </si>
  <si>
    <t>10503010010000110</t>
  </si>
  <si>
    <t>Единый сельскохозяйственный налог (за налоговые периоды, истекшие до 1 января 2011 года)</t>
  </si>
  <si>
    <t>10503020010000110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</si>
  <si>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</si>
  <si>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</si>
  <si>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</si>
  <si>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</si>
  <si>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</si>
  <si>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10606023100000110</t>
  </si>
  <si>
    <t>Земельный налог (по обязательствам, возникшим до 1 января 2006 года), мобилизуемый на территориях поселений</t>
  </si>
  <si>
    <t>10904053100000110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</si>
  <si>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</si>
  <si>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</si>
  <si>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11105035100000120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</si>
  <si>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</si>
  <si>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</si>
  <si>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11301995100000130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</si>
  <si>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</t>
  </si>
  <si>
    <t>11402053100000410</t>
  </si>
  <si>
    <t>Невыясненные поступления, зачисляемые в бюджеты поселений</t>
  </si>
  <si>
    <t>11701050100000180</t>
  </si>
  <si>
    <t>20201001100000151</t>
  </si>
  <si>
    <t>Дотации бюджетам поселений на поддержку мер по обеспечению сбалансированности бюджетов</t>
  </si>
  <si>
    <t>20201003100000151</t>
  </si>
  <si>
    <t>20202109100000151</t>
  </si>
  <si>
    <t>Прочие субсидии бюджетам поселений</t>
  </si>
  <si>
    <t>20202999100000151</t>
  </si>
  <si>
    <t>Субвенции бюджетам поселений на государственную регистрацию актов гражданского состояния</t>
  </si>
  <si>
    <t>20203003100000151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</si>
  <si>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</si>
  <si>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20203015100000151</t>
  </si>
  <si>
    <t>Прочие межбюджетные трансферты, передаваемые бюджетам поселений</t>
  </si>
  <si>
    <t>20204999100000151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</si>
</sst>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[Red]\-#,##0.00\ "/>
    <numFmt numFmtId="169" formatCode="000"/>
    <numFmt numFmtId="170" formatCode="0\.00\.00000\.00\.0000\.000"/>
  </numFmts>
  <fonts count="18">
    <font>
      <sz val="10"/>
      <name val="Arial Cyr"/>
      <family val="0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8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7"/>
      <color indexed="8"/>
      <name val="Arial"/>
      <family val="2"/>
    </font>
    <font>
      <sz val="7"/>
      <name val="Arial"/>
      <family val="2"/>
    </font>
    <font>
      <sz val="7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b/>
      <sz val="7"/>
      <name val="Arial"/>
      <family val="2"/>
    </font>
    <font>
      <sz val="10"/>
      <color indexed="10"/>
      <name val="Arial Cyr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2" borderId="0" xfId="0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0" fillId="2" borderId="0" xfId="0" applyFill="1" applyAlignment="1">
      <alignment wrapText="1"/>
    </xf>
    <xf numFmtId="0" fontId="3" fillId="2" borderId="0" xfId="0" applyFont="1" applyFill="1" applyAlignment="1">
      <alignment horizontal="right" wrapText="1"/>
    </xf>
    <xf numFmtId="0" fontId="0" fillId="2" borderId="0" xfId="0" applyFill="1" applyBorder="1" applyAlignment="1">
      <alignment vertical="top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4" fontId="5" fillId="2" borderId="2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49" fontId="5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5" fillId="0" borderId="5" xfId="0" applyFont="1" applyFill="1" applyBorder="1" applyAlignment="1">
      <alignment horizontal="left" wrapText="1"/>
    </xf>
    <xf numFmtId="49" fontId="5" fillId="0" borderId="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49" fontId="5" fillId="0" borderId="6" xfId="0" applyNumberFormat="1" applyFont="1" applyFill="1" applyBorder="1" applyAlignment="1">
      <alignment horizontal="center" wrapText="1"/>
    </xf>
    <xf numFmtId="49" fontId="5" fillId="0" borderId="7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left" wrapText="1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 wrapText="1"/>
    </xf>
    <xf numFmtId="49" fontId="5" fillId="2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/>
    </xf>
    <xf numFmtId="4" fontId="5" fillId="2" borderId="17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4" xfId="0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Font="1" applyBorder="1" applyAlignment="1">
      <alignment/>
    </xf>
    <xf numFmtId="4" fontId="5" fillId="0" borderId="4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16" fillId="0" borderId="0" xfId="0" applyNumberFormat="1" applyFont="1" applyAlignment="1">
      <alignment/>
    </xf>
    <xf numFmtId="49" fontId="5" fillId="0" borderId="4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/>
    </xf>
    <xf numFmtId="0" fontId="5" fillId="0" borderId="4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" fontId="6" fillId="0" borderId="0" xfId="0" applyNumberFormat="1" applyFont="1" applyAlignment="1">
      <alignment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7" fillId="0" borderId="4" xfId="17" applyFont="1" applyBorder="1" applyAlignment="1">
      <alignment horizontal="center" vertical="center" wrapText="1"/>
      <protection/>
    </xf>
    <xf numFmtId="4" fontId="7" fillId="0" borderId="4" xfId="17" applyNumberFormat="1" applyFont="1" applyBorder="1" applyAlignment="1">
      <alignment horizontal="center"/>
      <protection/>
    </xf>
    <xf numFmtId="0" fontId="3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center" wrapText="1"/>
    </xf>
    <xf numFmtId="4" fontId="7" fillId="0" borderId="4" xfId="17" applyNumberFormat="1" applyFont="1" applyBorder="1" applyAlignment="1">
      <alignment horizontal="center" vertical="center" wrapText="1"/>
      <protection/>
    </xf>
    <xf numFmtId="4" fontId="7" fillId="0" borderId="4" xfId="17" applyNumberFormat="1" applyFont="1" applyBorder="1" applyAlignment="1">
      <alignment vertical="center" wrapText="1"/>
      <protection/>
    </xf>
    <xf numFmtId="0" fontId="3" fillId="2" borderId="0" xfId="0" applyFont="1" applyFill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9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center" vertical="top" wrapText="1"/>
    </xf>
    <xf numFmtId="0" fontId="0" fillId="2" borderId="22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3" fillId="2" borderId="0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7" fillId="0" borderId="4" xfId="17" applyFont="1" applyBorder="1" applyAlignment="1">
      <alignment horizontal="center" vertical="center" wrapText="1"/>
      <protection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7.375" style="0" customWidth="1"/>
    <col min="2" max="3" width="4.00390625" style="0" customWidth="1"/>
    <col min="4" max="4" width="20.125" style="0" customWidth="1"/>
    <col min="5" max="5" width="12.875" style="0" customWidth="1"/>
    <col min="6" max="6" width="13.75390625" style="0" customWidth="1"/>
    <col min="7" max="7" width="9.125" style="0" hidden="1" customWidth="1"/>
    <col min="8" max="8" width="12.625" style="0" customWidth="1"/>
    <col min="9" max="9" width="14.00390625" style="0" customWidth="1"/>
    <col min="10" max="10" width="16.25390625" style="0" customWidth="1"/>
    <col min="12" max="13" width="11.75390625" style="0" bestFit="1" customWidth="1"/>
  </cols>
  <sheetData>
    <row r="1" spans="1:8" ht="12.75">
      <c r="A1" s="2" t="s">
        <v>0</v>
      </c>
      <c r="B1" s="2" t="s">
        <v>0</v>
      </c>
      <c r="C1" s="2"/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</row>
    <row r="2" spans="1:8" ht="13.5" thickBot="1">
      <c r="A2" s="3"/>
      <c r="B2" s="109"/>
      <c r="C2" s="109"/>
      <c r="D2" s="109"/>
      <c r="E2" s="109"/>
      <c r="F2" s="109"/>
      <c r="G2" s="109"/>
      <c r="H2" s="109"/>
    </row>
    <row r="3" spans="1:8" ht="12.75">
      <c r="A3" s="113" t="s">
        <v>17</v>
      </c>
      <c r="B3" s="113"/>
      <c r="C3" s="113"/>
      <c r="D3" s="113"/>
      <c r="E3" s="113"/>
      <c r="F3" s="113"/>
      <c r="G3" s="110" t="s">
        <v>1</v>
      </c>
      <c r="H3" s="111"/>
    </row>
    <row r="4" spans="1:8" ht="12.75">
      <c r="A4" s="1"/>
      <c r="B4" s="1"/>
      <c r="C4" s="1"/>
      <c r="D4" s="112"/>
      <c r="E4" s="112"/>
      <c r="F4" s="4"/>
      <c r="G4" s="107" t="s">
        <v>18</v>
      </c>
      <c r="H4" s="108"/>
    </row>
    <row r="5" spans="1:8" ht="12.75" customHeight="1">
      <c r="A5" s="115" t="s">
        <v>442</v>
      </c>
      <c r="B5" s="115"/>
      <c r="C5" s="115"/>
      <c r="D5" s="115"/>
      <c r="E5" s="115"/>
      <c r="F5" s="4" t="s">
        <v>2</v>
      </c>
      <c r="G5" s="107" t="s">
        <v>443</v>
      </c>
      <c r="H5" s="108"/>
    </row>
    <row r="6" spans="1:8" ht="12.75" customHeight="1">
      <c r="A6" s="101" t="s">
        <v>20</v>
      </c>
      <c r="B6" s="101"/>
      <c r="C6" s="98"/>
      <c r="D6" s="102" t="s">
        <v>19</v>
      </c>
      <c r="E6" s="102"/>
      <c r="F6" s="114" t="s">
        <v>3</v>
      </c>
      <c r="G6" s="107">
        <v>79534319</v>
      </c>
      <c r="H6" s="108"/>
    </row>
    <row r="7" spans="1:8" ht="12.75">
      <c r="A7" s="101"/>
      <c r="B7" s="101"/>
      <c r="C7" s="98"/>
      <c r="D7" s="102"/>
      <c r="E7" s="102"/>
      <c r="F7" s="114"/>
      <c r="G7" s="107"/>
      <c r="H7" s="108"/>
    </row>
    <row r="8" spans="1:8" ht="12.75">
      <c r="A8" s="105"/>
      <c r="B8" s="105"/>
      <c r="C8" s="97"/>
      <c r="D8" s="106"/>
      <c r="E8" s="106"/>
      <c r="F8" s="4"/>
      <c r="G8" s="107"/>
      <c r="H8" s="108"/>
    </row>
    <row r="9" spans="1:8" ht="12.75">
      <c r="A9" s="105" t="s">
        <v>4</v>
      </c>
      <c r="B9" s="105"/>
      <c r="C9" s="97"/>
      <c r="D9" s="119" t="s">
        <v>6</v>
      </c>
      <c r="E9" s="119"/>
      <c r="F9" s="3"/>
      <c r="G9" s="117"/>
      <c r="H9" s="118"/>
    </row>
    <row r="10" spans="1:8" ht="12.75">
      <c r="A10" s="105" t="s">
        <v>5</v>
      </c>
      <c r="B10" s="105"/>
      <c r="C10" s="97"/>
      <c r="D10" s="120"/>
      <c r="E10" s="120"/>
      <c r="F10" s="4" t="s">
        <v>7</v>
      </c>
      <c r="G10" s="107" t="s">
        <v>8</v>
      </c>
      <c r="H10" s="108"/>
    </row>
    <row r="11" spans="1:8" ht="12.75">
      <c r="A11" s="105" t="s">
        <v>9</v>
      </c>
      <c r="B11" s="105"/>
      <c r="C11" s="97"/>
      <c r="D11" s="116"/>
      <c r="E11" s="116"/>
      <c r="F11" s="3"/>
      <c r="G11" s="117"/>
      <c r="H11" s="118"/>
    </row>
    <row r="12" spans="1:8" ht="13.5" thickBot="1">
      <c r="A12" s="105" t="s">
        <v>10</v>
      </c>
      <c r="B12" s="105"/>
      <c r="C12" s="97"/>
      <c r="D12" s="112"/>
      <c r="E12" s="112"/>
      <c r="F12" s="4" t="s">
        <v>11</v>
      </c>
      <c r="G12" s="122" t="s">
        <v>12</v>
      </c>
      <c r="H12" s="123"/>
    </row>
    <row r="13" spans="1:8" ht="12.75">
      <c r="A13" s="1"/>
      <c r="B13" s="1"/>
      <c r="C13" s="1"/>
      <c r="D13" s="1"/>
      <c r="E13" s="1"/>
      <c r="F13" s="1"/>
      <c r="G13" s="5"/>
      <c r="H13" s="5"/>
    </row>
    <row r="14" spans="1:8" ht="12.75">
      <c r="A14" s="121" t="s">
        <v>21</v>
      </c>
      <c r="B14" s="121"/>
      <c r="C14" s="121"/>
      <c r="D14" s="121"/>
      <c r="E14" s="121"/>
      <c r="F14" s="121"/>
      <c r="G14" s="121"/>
      <c r="H14" s="121"/>
    </row>
    <row r="16" spans="1:8" ht="31.5" customHeight="1">
      <c r="A16" s="124" t="s">
        <v>13</v>
      </c>
      <c r="B16" s="124" t="s">
        <v>25</v>
      </c>
      <c r="C16" s="124" t="s">
        <v>445</v>
      </c>
      <c r="D16" s="124"/>
      <c r="E16" s="124" t="s">
        <v>23</v>
      </c>
      <c r="F16" s="124" t="s">
        <v>22</v>
      </c>
      <c r="G16" s="124" t="s">
        <v>215</v>
      </c>
      <c r="H16" s="124" t="s">
        <v>215</v>
      </c>
    </row>
    <row r="17" spans="1:8" ht="22.5">
      <c r="A17" s="124"/>
      <c r="B17" s="124"/>
      <c r="C17" s="99" t="s">
        <v>446</v>
      </c>
      <c r="D17" s="99" t="s">
        <v>447</v>
      </c>
      <c r="E17" s="124"/>
      <c r="F17" s="124"/>
      <c r="G17" s="124"/>
      <c r="H17" s="124"/>
    </row>
    <row r="18" spans="1:8" ht="12.75">
      <c r="A18" s="99" t="s">
        <v>448</v>
      </c>
      <c r="B18" s="99">
        <v>10</v>
      </c>
      <c r="C18" s="99">
        <v>0</v>
      </c>
      <c r="D18" s="99" t="s">
        <v>449</v>
      </c>
      <c r="E18" s="103">
        <v>63175196</v>
      </c>
      <c r="F18" s="103">
        <v>15582563.57</v>
      </c>
      <c r="G18" s="103">
        <v>47592632.43</v>
      </c>
      <c r="H18" s="104">
        <v>47592632.43</v>
      </c>
    </row>
    <row r="19" spans="1:8" ht="112.5">
      <c r="A19" s="99" t="s">
        <v>450</v>
      </c>
      <c r="B19" s="99">
        <v>10</v>
      </c>
      <c r="C19" s="99">
        <v>40</v>
      </c>
      <c r="D19" s="99" t="s">
        <v>451</v>
      </c>
      <c r="E19" s="103">
        <v>300000</v>
      </c>
      <c r="F19" s="103">
        <v>229176.94</v>
      </c>
      <c r="G19" s="103">
        <v>70823.06</v>
      </c>
      <c r="H19" s="104">
        <v>70823.06</v>
      </c>
    </row>
    <row r="20" spans="1:8" ht="67.5">
      <c r="A20" s="99" t="s">
        <v>452</v>
      </c>
      <c r="B20" s="99">
        <v>10</v>
      </c>
      <c r="C20" s="99">
        <v>40</v>
      </c>
      <c r="D20" s="99" t="s">
        <v>453</v>
      </c>
      <c r="E20" s="103">
        <v>21944</v>
      </c>
      <c r="F20" s="103">
        <v>6828.36</v>
      </c>
      <c r="G20" s="103">
        <v>15115.64</v>
      </c>
      <c r="H20" s="104">
        <v>15115.64</v>
      </c>
    </row>
    <row r="21" spans="1:8" ht="78.75">
      <c r="A21" s="99" t="s">
        <v>391</v>
      </c>
      <c r="B21" s="99">
        <v>10</v>
      </c>
      <c r="C21" s="99">
        <v>161</v>
      </c>
      <c r="D21" s="99" t="s">
        <v>454</v>
      </c>
      <c r="E21" s="103">
        <v>0</v>
      </c>
      <c r="F21" s="103">
        <v>30000</v>
      </c>
      <c r="G21" s="103">
        <v>-30000</v>
      </c>
      <c r="H21" s="104">
        <v>-30000</v>
      </c>
    </row>
    <row r="22" spans="1:8" ht="101.25">
      <c r="A22" s="99" t="s">
        <v>455</v>
      </c>
      <c r="B22" s="99">
        <v>10</v>
      </c>
      <c r="C22" s="99">
        <v>182</v>
      </c>
      <c r="D22" s="99" t="s">
        <v>456</v>
      </c>
      <c r="E22" s="103">
        <v>3693600</v>
      </c>
      <c r="F22" s="103">
        <v>1062982.53</v>
      </c>
      <c r="G22" s="103">
        <v>2630617.47</v>
      </c>
      <c r="H22" s="104">
        <v>2630617.47</v>
      </c>
    </row>
    <row r="23" spans="1:8" ht="112.5">
      <c r="A23" s="99" t="s">
        <v>457</v>
      </c>
      <c r="B23" s="99">
        <v>10</v>
      </c>
      <c r="C23" s="99">
        <v>182</v>
      </c>
      <c r="D23" s="99" t="s">
        <v>458</v>
      </c>
      <c r="E23" s="103">
        <v>0</v>
      </c>
      <c r="F23" s="103">
        <v>814.71</v>
      </c>
      <c r="G23" s="103">
        <v>-814.71</v>
      </c>
      <c r="H23" s="104">
        <v>-814.71</v>
      </c>
    </row>
    <row r="24" spans="1:8" ht="67.5">
      <c r="A24" s="99" t="s">
        <v>459</v>
      </c>
      <c r="B24" s="99">
        <v>10</v>
      </c>
      <c r="C24" s="99">
        <v>182</v>
      </c>
      <c r="D24" s="99" t="s">
        <v>460</v>
      </c>
      <c r="E24" s="103">
        <v>0</v>
      </c>
      <c r="F24" s="103">
        <v>2322.5</v>
      </c>
      <c r="G24" s="103">
        <v>-2322.5</v>
      </c>
      <c r="H24" s="104">
        <v>-2322.5</v>
      </c>
    </row>
    <row r="25" spans="1:8" ht="33.75">
      <c r="A25" s="99" t="s">
        <v>461</v>
      </c>
      <c r="B25" s="99">
        <v>10</v>
      </c>
      <c r="C25" s="99">
        <v>182</v>
      </c>
      <c r="D25" s="99" t="s">
        <v>462</v>
      </c>
      <c r="E25" s="103">
        <v>854600</v>
      </c>
      <c r="F25" s="103">
        <v>416333.16</v>
      </c>
      <c r="G25" s="103">
        <v>438266.84</v>
      </c>
      <c r="H25" s="104">
        <v>438266.84</v>
      </c>
    </row>
    <row r="26" spans="1:8" ht="56.25">
      <c r="A26" s="99" t="s">
        <v>463</v>
      </c>
      <c r="B26" s="99">
        <v>10</v>
      </c>
      <c r="C26" s="99">
        <v>182</v>
      </c>
      <c r="D26" s="99" t="s">
        <v>464</v>
      </c>
      <c r="E26" s="103">
        <v>0</v>
      </c>
      <c r="F26" s="103">
        <v>-5728.93</v>
      </c>
      <c r="G26" s="103">
        <v>5728.93</v>
      </c>
      <c r="H26" s="104">
        <v>5728.93</v>
      </c>
    </row>
    <row r="27" spans="1:8" ht="22.5">
      <c r="A27" s="99" t="s">
        <v>465</v>
      </c>
      <c r="B27" s="99">
        <v>10</v>
      </c>
      <c r="C27" s="99">
        <v>182</v>
      </c>
      <c r="D27" s="99" t="s">
        <v>466</v>
      </c>
      <c r="E27" s="103">
        <v>74900</v>
      </c>
      <c r="F27" s="103">
        <v>75075.07</v>
      </c>
      <c r="G27" s="103">
        <v>-175.07000000000698</v>
      </c>
      <c r="H27" s="104">
        <v>-175.07000000000698</v>
      </c>
    </row>
    <row r="28" spans="1:8" ht="33.75">
      <c r="A28" s="99" t="s">
        <v>467</v>
      </c>
      <c r="B28" s="99">
        <v>10</v>
      </c>
      <c r="C28" s="99">
        <v>182</v>
      </c>
      <c r="D28" s="99" t="s">
        <v>468</v>
      </c>
      <c r="E28" s="103">
        <v>0</v>
      </c>
      <c r="F28" s="103">
        <v>-298.92</v>
      </c>
      <c r="G28" s="103">
        <v>298.92</v>
      </c>
      <c r="H28" s="104">
        <v>298.92</v>
      </c>
    </row>
    <row r="29" spans="1:8" ht="56.25">
      <c r="A29" s="99" t="s">
        <v>469</v>
      </c>
      <c r="B29" s="99">
        <v>10</v>
      </c>
      <c r="C29" s="99">
        <v>182</v>
      </c>
      <c r="D29" s="99" t="s">
        <v>470</v>
      </c>
      <c r="E29" s="103">
        <v>633000</v>
      </c>
      <c r="F29" s="103">
        <v>85605.2</v>
      </c>
      <c r="G29" s="103">
        <v>547394.8</v>
      </c>
      <c r="H29" s="104">
        <v>547394.8</v>
      </c>
    </row>
    <row r="30" spans="1:8" ht="90">
      <c r="A30" s="99" t="s">
        <v>471</v>
      </c>
      <c r="B30" s="99">
        <v>10</v>
      </c>
      <c r="C30" s="99">
        <v>182</v>
      </c>
      <c r="D30" s="99" t="s">
        <v>472</v>
      </c>
      <c r="E30" s="103">
        <v>48000</v>
      </c>
      <c r="F30" s="103">
        <v>15398.92</v>
      </c>
      <c r="G30" s="103">
        <v>32601.08</v>
      </c>
      <c r="H30" s="104">
        <v>32601.08</v>
      </c>
    </row>
    <row r="31" spans="1:8" ht="90">
      <c r="A31" s="99" t="s">
        <v>473</v>
      </c>
      <c r="B31" s="99">
        <v>10</v>
      </c>
      <c r="C31" s="99">
        <v>182</v>
      </c>
      <c r="D31" s="99" t="s">
        <v>474</v>
      </c>
      <c r="E31" s="103">
        <v>722000</v>
      </c>
      <c r="F31" s="103">
        <v>176848.22</v>
      </c>
      <c r="G31" s="103">
        <v>545151.78</v>
      </c>
      <c r="H31" s="104">
        <v>545151.78</v>
      </c>
    </row>
    <row r="32" spans="1:8" ht="45">
      <c r="A32" s="99" t="s">
        <v>475</v>
      </c>
      <c r="B32" s="99">
        <v>10</v>
      </c>
      <c r="C32" s="99">
        <v>182</v>
      </c>
      <c r="D32" s="99" t="s">
        <v>476</v>
      </c>
      <c r="E32" s="103">
        <v>0</v>
      </c>
      <c r="F32" s="103">
        <v>795.38</v>
      </c>
      <c r="G32" s="103">
        <v>-795.38</v>
      </c>
      <c r="H32" s="104">
        <v>-795.38</v>
      </c>
    </row>
    <row r="33" spans="1:8" ht="123.75">
      <c r="A33" s="99" t="s">
        <v>477</v>
      </c>
      <c r="B33" s="99">
        <v>10</v>
      </c>
      <c r="C33" s="99">
        <v>650</v>
      </c>
      <c r="D33" s="99" t="s">
        <v>478</v>
      </c>
      <c r="E33" s="103">
        <v>0</v>
      </c>
      <c r="F33" s="103">
        <v>47710</v>
      </c>
      <c r="G33" s="103">
        <v>-47710</v>
      </c>
      <c r="H33" s="104">
        <v>-47710</v>
      </c>
    </row>
    <row r="34" spans="1:8" ht="90">
      <c r="A34" s="99" t="s">
        <v>386</v>
      </c>
      <c r="B34" s="99">
        <v>10</v>
      </c>
      <c r="C34" s="99">
        <v>650</v>
      </c>
      <c r="D34" s="99" t="s">
        <v>479</v>
      </c>
      <c r="E34" s="103">
        <v>1325000</v>
      </c>
      <c r="F34" s="103">
        <v>513761.53</v>
      </c>
      <c r="G34" s="103">
        <v>811238.47</v>
      </c>
      <c r="H34" s="104">
        <v>811238.47</v>
      </c>
    </row>
    <row r="35" spans="1:8" ht="112.5">
      <c r="A35" s="99" t="s">
        <v>480</v>
      </c>
      <c r="B35" s="99">
        <v>10</v>
      </c>
      <c r="C35" s="99">
        <v>650</v>
      </c>
      <c r="D35" s="99" t="s">
        <v>481</v>
      </c>
      <c r="E35" s="103">
        <v>700000</v>
      </c>
      <c r="F35" s="103">
        <v>209716.57</v>
      </c>
      <c r="G35" s="103">
        <v>490283.43</v>
      </c>
      <c r="H35" s="104">
        <v>490283.43</v>
      </c>
    </row>
    <row r="36" spans="1:8" ht="45">
      <c r="A36" s="99" t="s">
        <v>313</v>
      </c>
      <c r="B36" s="99">
        <v>10</v>
      </c>
      <c r="C36" s="99">
        <v>650</v>
      </c>
      <c r="D36" s="99" t="s">
        <v>482</v>
      </c>
      <c r="E36" s="103">
        <v>269000</v>
      </c>
      <c r="F36" s="103">
        <v>170000</v>
      </c>
      <c r="G36" s="103">
        <v>99000</v>
      </c>
      <c r="H36" s="104">
        <v>99000</v>
      </c>
    </row>
    <row r="37" spans="1:8" ht="112.5">
      <c r="A37" s="99" t="s">
        <v>483</v>
      </c>
      <c r="B37" s="99">
        <v>10</v>
      </c>
      <c r="C37" s="99">
        <v>650</v>
      </c>
      <c r="D37" s="99" t="s">
        <v>484</v>
      </c>
      <c r="E37" s="103">
        <v>0</v>
      </c>
      <c r="F37" s="103">
        <v>198450</v>
      </c>
      <c r="G37" s="103">
        <v>-198450</v>
      </c>
      <c r="H37" s="104">
        <v>-198450</v>
      </c>
    </row>
    <row r="38" spans="1:8" ht="33.75">
      <c r="A38" s="99" t="s">
        <v>485</v>
      </c>
      <c r="B38" s="99">
        <v>10</v>
      </c>
      <c r="C38" s="99">
        <v>650</v>
      </c>
      <c r="D38" s="99" t="s">
        <v>486</v>
      </c>
      <c r="E38" s="103">
        <v>0</v>
      </c>
      <c r="F38" s="103">
        <v>1904</v>
      </c>
      <c r="G38" s="103">
        <v>-1904</v>
      </c>
      <c r="H38" s="104">
        <v>-1904</v>
      </c>
    </row>
    <row r="39" spans="1:8" ht="33.75">
      <c r="A39" s="99" t="s">
        <v>212</v>
      </c>
      <c r="B39" s="99">
        <v>10</v>
      </c>
      <c r="C39" s="99">
        <v>650</v>
      </c>
      <c r="D39" s="99" t="s">
        <v>487</v>
      </c>
      <c r="E39" s="103">
        <v>29755700</v>
      </c>
      <c r="F39" s="103">
        <v>8926708</v>
      </c>
      <c r="G39" s="103">
        <v>20828992</v>
      </c>
      <c r="H39" s="104">
        <v>20828992</v>
      </c>
    </row>
    <row r="40" spans="1:8" ht="33.75">
      <c r="A40" s="99" t="s">
        <v>488</v>
      </c>
      <c r="B40" s="99">
        <v>10</v>
      </c>
      <c r="C40" s="99">
        <v>650</v>
      </c>
      <c r="D40" s="99" t="s">
        <v>489</v>
      </c>
      <c r="E40" s="103">
        <v>100000</v>
      </c>
      <c r="F40" s="103">
        <v>100000</v>
      </c>
      <c r="G40" s="103">
        <v>0</v>
      </c>
      <c r="H40" s="104">
        <v>0</v>
      </c>
    </row>
    <row r="41" spans="1:8" ht="33.75">
      <c r="A41" s="99" t="s">
        <v>334</v>
      </c>
      <c r="B41" s="99">
        <v>10</v>
      </c>
      <c r="C41" s="99">
        <v>650</v>
      </c>
      <c r="D41" s="99" t="s">
        <v>490</v>
      </c>
      <c r="E41" s="103">
        <v>17872996</v>
      </c>
      <c r="F41" s="103">
        <v>0</v>
      </c>
      <c r="G41" s="103">
        <v>17872996</v>
      </c>
      <c r="H41" s="104">
        <v>17872996</v>
      </c>
    </row>
    <row r="42" spans="1:8" ht="22.5">
      <c r="A42" s="99" t="s">
        <v>491</v>
      </c>
      <c r="B42" s="99">
        <v>10</v>
      </c>
      <c r="C42" s="99">
        <v>650</v>
      </c>
      <c r="D42" s="99" t="s">
        <v>492</v>
      </c>
      <c r="E42" s="103">
        <v>202500</v>
      </c>
      <c r="F42" s="103">
        <v>0</v>
      </c>
      <c r="G42" s="103">
        <v>202500</v>
      </c>
      <c r="H42" s="104">
        <v>202500</v>
      </c>
    </row>
    <row r="43" spans="1:8" ht="33.75">
      <c r="A43" s="99" t="s">
        <v>493</v>
      </c>
      <c r="B43" s="99">
        <v>10</v>
      </c>
      <c r="C43" s="99">
        <v>650</v>
      </c>
      <c r="D43" s="99" t="s">
        <v>494</v>
      </c>
      <c r="E43" s="103">
        <v>125000</v>
      </c>
      <c r="F43" s="103">
        <v>98333.33</v>
      </c>
      <c r="G43" s="103">
        <v>26666.67</v>
      </c>
      <c r="H43" s="104">
        <v>26666.67</v>
      </c>
    </row>
    <row r="44" spans="1:8" ht="56.25">
      <c r="A44" s="99" t="s">
        <v>495</v>
      </c>
      <c r="B44" s="99">
        <v>10</v>
      </c>
      <c r="C44" s="99">
        <v>650</v>
      </c>
      <c r="D44" s="99" t="s">
        <v>496</v>
      </c>
      <c r="E44" s="103">
        <v>580000</v>
      </c>
      <c r="F44" s="103">
        <v>580000</v>
      </c>
      <c r="G44" s="103">
        <v>0</v>
      </c>
      <c r="H44" s="104">
        <v>0</v>
      </c>
    </row>
    <row r="45" spans="1:8" ht="33.75">
      <c r="A45" s="99" t="s">
        <v>497</v>
      </c>
      <c r="B45" s="99">
        <v>10</v>
      </c>
      <c r="C45" s="99">
        <v>650</v>
      </c>
      <c r="D45" s="99" t="s">
        <v>498</v>
      </c>
      <c r="E45" s="103">
        <v>5896956</v>
      </c>
      <c r="F45" s="103">
        <v>2639827</v>
      </c>
      <c r="G45" s="103">
        <v>3257129</v>
      </c>
      <c r="H45" s="104">
        <v>3257129</v>
      </c>
    </row>
  </sheetData>
  <mergeCells count="33">
    <mergeCell ref="H16:H17"/>
    <mergeCell ref="A16:A17"/>
    <mergeCell ref="B16:B17"/>
    <mergeCell ref="C16:D16"/>
    <mergeCell ref="E16:E17"/>
    <mergeCell ref="F16:F17"/>
    <mergeCell ref="G16:G17"/>
    <mergeCell ref="A14:H14"/>
    <mergeCell ref="A12:B12"/>
    <mergeCell ref="D12:E12"/>
    <mergeCell ref="G12:H12"/>
    <mergeCell ref="A11:B11"/>
    <mergeCell ref="D11:E11"/>
    <mergeCell ref="G11:H11"/>
    <mergeCell ref="A9:B9"/>
    <mergeCell ref="D9:E10"/>
    <mergeCell ref="G9:H9"/>
    <mergeCell ref="A10:B10"/>
    <mergeCell ref="G10:H10"/>
    <mergeCell ref="G6:H7"/>
    <mergeCell ref="A5:E5"/>
    <mergeCell ref="A6:B7"/>
    <mergeCell ref="D6:E7"/>
    <mergeCell ref="A8:B8"/>
    <mergeCell ref="D8:E8"/>
    <mergeCell ref="G8:H8"/>
    <mergeCell ref="B2:H2"/>
    <mergeCell ref="G3:H3"/>
    <mergeCell ref="D4:E4"/>
    <mergeCell ref="G4:H4"/>
    <mergeCell ref="A3:F3"/>
    <mergeCell ref="G5:H5"/>
    <mergeCell ref="F6:F7"/>
  </mergeCells>
  <printOptions/>
  <pageMargins left="0.7874015748031497" right="0" top="0.1968503937007874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8"/>
  <sheetViews>
    <sheetView workbookViewId="0" topLeftCell="A1">
      <selection activeCell="A2" sqref="A2"/>
    </sheetView>
  </sheetViews>
  <sheetFormatPr defaultColWidth="9.00390625" defaultRowHeight="12.75"/>
  <cols>
    <col min="1" max="1" width="24.625" style="0" customWidth="1"/>
    <col min="2" max="2" width="6.125" style="0" customWidth="1"/>
    <col min="3" max="3" width="21.25390625" style="0" customWidth="1"/>
    <col min="4" max="4" width="13.125" style="77" customWidth="1"/>
    <col min="5" max="5" width="13.375" style="77" customWidth="1"/>
    <col min="6" max="6" width="15.00390625" style="77" customWidth="1"/>
    <col min="7" max="8" width="12.75390625" style="0" bestFit="1" customWidth="1"/>
    <col min="9" max="9" width="11.75390625" style="0" bestFit="1" customWidth="1"/>
    <col min="10" max="10" width="9.25390625" style="0" bestFit="1" customWidth="1"/>
  </cols>
  <sheetData>
    <row r="1" spans="2:6" ht="15">
      <c r="B1" s="6" t="s">
        <v>26</v>
      </c>
      <c r="C1" s="7"/>
      <c r="E1" s="78" t="s">
        <v>27</v>
      </c>
      <c r="F1" s="78"/>
    </row>
    <row r="2" spans="1:6" ht="12.75">
      <c r="A2" s="8"/>
      <c r="B2" s="8"/>
      <c r="C2" s="9"/>
      <c r="D2" s="79"/>
      <c r="E2" s="80"/>
      <c r="F2" s="79"/>
    </row>
    <row r="3" spans="1:6" ht="12.75">
      <c r="A3" s="126" t="s">
        <v>28</v>
      </c>
      <c r="B3" s="126" t="s">
        <v>25</v>
      </c>
      <c r="C3" s="126" t="s">
        <v>216</v>
      </c>
      <c r="D3" s="125" t="s">
        <v>23</v>
      </c>
      <c r="E3" s="125" t="s">
        <v>22</v>
      </c>
      <c r="F3" s="125" t="s">
        <v>215</v>
      </c>
    </row>
    <row r="4" spans="1:6" ht="12.75">
      <c r="A4" s="126"/>
      <c r="B4" s="126"/>
      <c r="C4" s="126"/>
      <c r="D4" s="125"/>
      <c r="E4" s="125"/>
      <c r="F4" s="125"/>
    </row>
    <row r="5" spans="1:6" ht="12.75">
      <c r="A5" s="126"/>
      <c r="B5" s="126"/>
      <c r="C5" s="126"/>
      <c r="D5" s="125"/>
      <c r="E5" s="125"/>
      <c r="F5" s="125"/>
    </row>
    <row r="6" spans="1:6" ht="12.75">
      <c r="A6" s="62">
        <v>1</v>
      </c>
      <c r="B6" s="62">
        <v>2</v>
      </c>
      <c r="C6" s="62">
        <v>3</v>
      </c>
      <c r="D6" s="81" t="s">
        <v>29</v>
      </c>
      <c r="E6" s="81" t="s">
        <v>30</v>
      </c>
      <c r="F6" s="81" t="s">
        <v>31</v>
      </c>
    </row>
    <row r="7" spans="1:8" ht="12.75">
      <c r="A7" s="63" t="s">
        <v>175</v>
      </c>
      <c r="B7" s="64" t="s">
        <v>176</v>
      </c>
      <c r="C7" s="62" t="s">
        <v>24</v>
      </c>
      <c r="D7" s="82">
        <f>D10+D27+D33+D44+D56+D59+D76+D78+D80+D84+D88+D96+D104+D114+D115+D117+D128+D130+D133+D136+D150+D164+D176+D183+D191+D193+D197+D199+D201+D30+D64+D119+D116+D118+D120+D31+D189+D45</f>
        <v>65532887.03</v>
      </c>
      <c r="E7" s="82">
        <f>E10+E14+E27+E33+E44+E56+E59+E76+E78+E80+E88+E96+E104+E114+E115+E128+E130+E133+E136+E150+E164+E176+E191+E193+E197+E199+E201+E117+E183+E84+E30+E64+E119+E116+E118+E120+E31+E189+E45</f>
        <v>14329261.049999999</v>
      </c>
      <c r="F7" s="82">
        <f aca="true" t="shared" si="0" ref="F7:F13">D7-E7</f>
        <v>51203625.980000004</v>
      </c>
      <c r="G7" s="77">
        <f>14329261.05-E7</f>
        <v>0</v>
      </c>
      <c r="H7" s="77"/>
    </row>
    <row r="8" spans="1:9" ht="12.75">
      <c r="A8" s="63" t="s">
        <v>32</v>
      </c>
      <c r="B8" s="64" t="s">
        <v>217</v>
      </c>
      <c r="C8" s="61" t="s">
        <v>243</v>
      </c>
      <c r="D8" s="70">
        <v>1300000</v>
      </c>
      <c r="E8" s="100">
        <v>384790.82</v>
      </c>
      <c r="F8" s="70">
        <f t="shared" si="0"/>
        <v>915209.1799999999</v>
      </c>
      <c r="G8" s="14"/>
      <c r="H8" s="77"/>
      <c r="I8" s="14"/>
    </row>
    <row r="9" spans="1:8" ht="12.75">
      <c r="A9" s="63" t="s">
        <v>33</v>
      </c>
      <c r="B9" s="64" t="s">
        <v>42</v>
      </c>
      <c r="C9" s="61" t="s">
        <v>244</v>
      </c>
      <c r="D9" s="70">
        <v>250000</v>
      </c>
      <c r="E9" s="100">
        <v>97071.26</v>
      </c>
      <c r="F9" s="70">
        <f t="shared" si="0"/>
        <v>152928.74</v>
      </c>
      <c r="H9" s="77"/>
    </row>
    <row r="10" spans="1:9" ht="11.25" customHeight="1">
      <c r="A10" s="65" t="s">
        <v>34</v>
      </c>
      <c r="B10" s="64" t="s">
        <v>43</v>
      </c>
      <c r="C10" s="66" t="s">
        <v>254</v>
      </c>
      <c r="D10" s="72">
        <f>SUM(D8:D9)</f>
        <v>1550000</v>
      </c>
      <c r="E10" s="72">
        <f>SUM(E8:E9)</f>
        <v>481862.08</v>
      </c>
      <c r="F10" s="72">
        <f t="shared" si="0"/>
        <v>1068137.92</v>
      </c>
      <c r="H10" s="77"/>
      <c r="I10" s="77"/>
    </row>
    <row r="11" spans="1:6" ht="12.75" hidden="1">
      <c r="A11" s="63" t="s">
        <v>35</v>
      </c>
      <c r="B11" s="64" t="s">
        <v>44</v>
      </c>
      <c r="C11" s="64" t="s">
        <v>36</v>
      </c>
      <c r="D11" s="71">
        <v>0</v>
      </c>
      <c r="E11" s="71">
        <v>0</v>
      </c>
      <c r="F11" s="71">
        <f t="shared" si="0"/>
        <v>0</v>
      </c>
    </row>
    <row r="12" spans="1:6" ht="12.75" hidden="1">
      <c r="A12" s="63" t="s">
        <v>37</v>
      </c>
      <c r="B12" s="64" t="s">
        <v>46</v>
      </c>
      <c r="C12" s="64" t="s">
        <v>38</v>
      </c>
      <c r="D12" s="71">
        <v>0</v>
      </c>
      <c r="E12" s="71">
        <v>0</v>
      </c>
      <c r="F12" s="71">
        <f t="shared" si="0"/>
        <v>0</v>
      </c>
    </row>
    <row r="13" spans="1:6" ht="12.75" hidden="1">
      <c r="A13" s="63" t="s">
        <v>39</v>
      </c>
      <c r="B13" s="64" t="s">
        <v>47</v>
      </c>
      <c r="C13" s="64" t="s">
        <v>40</v>
      </c>
      <c r="D13" s="71">
        <v>0</v>
      </c>
      <c r="E13" s="71">
        <v>0</v>
      </c>
      <c r="F13" s="71">
        <f t="shared" si="0"/>
        <v>0</v>
      </c>
    </row>
    <row r="14" spans="1:6" ht="12.75" hidden="1">
      <c r="A14" s="65" t="s">
        <v>34</v>
      </c>
      <c r="B14" s="64" t="s">
        <v>49</v>
      </c>
      <c r="C14" s="66" t="s">
        <v>41</v>
      </c>
      <c r="D14" s="73">
        <f>SUM(D11:D13)</f>
        <v>0</v>
      </c>
      <c r="E14" s="73">
        <f>SUM(E11:E13)</f>
        <v>0</v>
      </c>
      <c r="F14" s="73">
        <f>SUM(F11:F13)</f>
        <v>0</v>
      </c>
    </row>
    <row r="15" spans="1:7" ht="12.75">
      <c r="A15" s="63" t="s">
        <v>32</v>
      </c>
      <c r="B15" s="64" t="s">
        <v>51</v>
      </c>
      <c r="C15" s="64" t="s">
        <v>245</v>
      </c>
      <c r="D15" s="70">
        <v>8500000</v>
      </c>
      <c r="E15" s="100">
        <v>2532970.68</v>
      </c>
      <c r="F15" s="70">
        <f>D15-E15</f>
        <v>5967029.32</v>
      </c>
      <c r="G15" s="14"/>
    </row>
    <row r="16" spans="1:7" ht="12.75">
      <c r="A16" s="63" t="s">
        <v>35</v>
      </c>
      <c r="B16" s="64" t="s">
        <v>52</v>
      </c>
      <c r="C16" s="61" t="s">
        <v>342</v>
      </c>
      <c r="D16" s="70">
        <v>75000</v>
      </c>
      <c r="E16" s="70">
        <v>14500</v>
      </c>
      <c r="F16" s="70">
        <f aca="true" t="shared" si="1" ref="F16:F26">D16-E16</f>
        <v>60500</v>
      </c>
      <c r="G16" s="90"/>
    </row>
    <row r="17" spans="1:7" ht="12.75">
      <c r="A17" s="63" t="s">
        <v>33</v>
      </c>
      <c r="B17" s="64" t="s">
        <v>54</v>
      </c>
      <c r="C17" s="61" t="s">
        <v>246</v>
      </c>
      <c r="D17" s="70">
        <v>2500000</v>
      </c>
      <c r="E17" s="70">
        <v>562881.15</v>
      </c>
      <c r="F17" s="70">
        <f t="shared" si="1"/>
        <v>1937118.85</v>
      </c>
      <c r="G17" s="90"/>
    </row>
    <row r="18" spans="1:7" ht="12.75">
      <c r="A18" s="63" t="s">
        <v>45</v>
      </c>
      <c r="B18" s="64" t="s">
        <v>56</v>
      </c>
      <c r="C18" s="61" t="s">
        <v>359</v>
      </c>
      <c r="D18" s="70"/>
      <c r="E18" s="70"/>
      <c r="F18" s="70">
        <f t="shared" si="1"/>
        <v>0</v>
      </c>
      <c r="G18" s="90"/>
    </row>
    <row r="19" spans="1:7" ht="12.75">
      <c r="A19" s="63" t="s">
        <v>37</v>
      </c>
      <c r="B19" s="64" t="s">
        <v>58</v>
      </c>
      <c r="C19" s="61" t="s">
        <v>343</v>
      </c>
      <c r="D19" s="70">
        <v>103400</v>
      </c>
      <c r="E19" s="70">
        <v>5220</v>
      </c>
      <c r="F19" s="70">
        <f t="shared" si="1"/>
        <v>98180</v>
      </c>
      <c r="G19" s="90"/>
    </row>
    <row r="20" spans="1:7" ht="12.75">
      <c r="A20" s="63" t="s">
        <v>48</v>
      </c>
      <c r="B20" s="64" t="s">
        <v>59</v>
      </c>
      <c r="C20" s="61" t="s">
        <v>247</v>
      </c>
      <c r="D20" s="70"/>
      <c r="E20" s="70"/>
      <c r="F20" s="70">
        <f t="shared" si="1"/>
        <v>0</v>
      </c>
      <c r="G20" s="90"/>
    </row>
    <row r="21" spans="1:7" ht="22.5">
      <c r="A21" s="63" t="s">
        <v>50</v>
      </c>
      <c r="B21" s="64" t="s">
        <v>218</v>
      </c>
      <c r="C21" s="61" t="s">
        <v>248</v>
      </c>
      <c r="D21" s="70"/>
      <c r="E21" s="70"/>
      <c r="F21" s="70">
        <f t="shared" si="1"/>
        <v>0</v>
      </c>
      <c r="G21" s="90"/>
    </row>
    <row r="22" spans="1:7" ht="12.75">
      <c r="A22" s="63" t="s">
        <v>39</v>
      </c>
      <c r="B22" s="64" t="s">
        <v>219</v>
      </c>
      <c r="C22" s="61" t="s">
        <v>336</v>
      </c>
      <c r="D22" s="70">
        <v>150000</v>
      </c>
      <c r="E22" s="70">
        <v>5433</v>
      </c>
      <c r="F22" s="70">
        <f t="shared" si="1"/>
        <v>144567</v>
      </c>
      <c r="G22" s="90"/>
    </row>
    <row r="23" spans="1:7" ht="12.75">
      <c r="A23" s="63" t="s">
        <v>39</v>
      </c>
      <c r="B23" s="64"/>
      <c r="C23" s="61" t="s">
        <v>249</v>
      </c>
      <c r="D23" s="70"/>
      <c r="E23" s="70"/>
      <c r="F23" s="70">
        <f t="shared" si="1"/>
        <v>0</v>
      </c>
      <c r="G23" s="90"/>
    </row>
    <row r="24" spans="1:7" ht="12.75">
      <c r="A24" s="63" t="s">
        <v>53</v>
      </c>
      <c r="B24" s="64" t="s">
        <v>220</v>
      </c>
      <c r="C24" s="61" t="s">
        <v>250</v>
      </c>
      <c r="D24" s="70"/>
      <c r="E24" s="70"/>
      <c r="F24" s="70">
        <f t="shared" si="1"/>
        <v>0</v>
      </c>
      <c r="G24" s="90"/>
    </row>
    <row r="25" spans="1:7" ht="24.75" customHeight="1">
      <c r="A25" s="63" t="s">
        <v>55</v>
      </c>
      <c r="B25" s="64" t="s">
        <v>114</v>
      </c>
      <c r="C25" s="61" t="s">
        <v>251</v>
      </c>
      <c r="D25" s="70"/>
      <c r="E25" s="70"/>
      <c r="F25" s="70">
        <f t="shared" si="1"/>
        <v>0</v>
      </c>
      <c r="G25" s="90"/>
    </row>
    <row r="26" spans="1:7" ht="22.5">
      <c r="A26" s="63" t="s">
        <v>57</v>
      </c>
      <c r="B26" s="64" t="s">
        <v>115</v>
      </c>
      <c r="C26" s="61" t="s">
        <v>252</v>
      </c>
      <c r="D26" s="70"/>
      <c r="E26" s="70"/>
      <c r="F26" s="70">
        <f t="shared" si="1"/>
        <v>0</v>
      </c>
      <c r="G26" s="90"/>
    </row>
    <row r="27" spans="1:7" ht="11.25" customHeight="1">
      <c r="A27" s="65" t="s">
        <v>34</v>
      </c>
      <c r="B27" s="64" t="s">
        <v>116</v>
      </c>
      <c r="C27" s="66" t="s">
        <v>60</v>
      </c>
      <c r="D27" s="72">
        <f>SUM(D15:D26)</f>
        <v>11328400</v>
      </c>
      <c r="E27" s="72">
        <f>SUM(E15:E26)</f>
        <v>3121004.83</v>
      </c>
      <c r="F27" s="72">
        <f>F15+F16+F17+F18+F19+F20+F21+F22+F24+F25+F26</f>
        <v>8207395.17</v>
      </c>
      <c r="G27" s="77"/>
    </row>
    <row r="28" spans="1:7" ht="51.75" customHeight="1">
      <c r="A28" s="63" t="s">
        <v>424</v>
      </c>
      <c r="B28" s="64" t="s">
        <v>117</v>
      </c>
      <c r="C28" s="64" t="s">
        <v>346</v>
      </c>
      <c r="D28" s="71">
        <v>73690</v>
      </c>
      <c r="E28" s="70">
        <v>18490</v>
      </c>
      <c r="F28" s="71">
        <f>D28-E28</f>
        <v>55200</v>
      </c>
      <c r="G28" s="77"/>
    </row>
    <row r="29" spans="1:7" ht="40.5" customHeight="1">
      <c r="A29" s="63" t="s">
        <v>425</v>
      </c>
      <c r="B29" s="64" t="s">
        <v>118</v>
      </c>
      <c r="C29" s="64" t="s">
        <v>346</v>
      </c>
      <c r="D29" s="71">
        <v>24530</v>
      </c>
      <c r="E29" s="71">
        <v>6132.5</v>
      </c>
      <c r="F29" s="71">
        <f>D29-E29</f>
        <v>18397.5</v>
      </c>
      <c r="G29" s="77"/>
    </row>
    <row r="30" spans="1:7" ht="33.75">
      <c r="A30" s="65" t="s">
        <v>339</v>
      </c>
      <c r="B30" s="64"/>
      <c r="C30" s="66" t="s">
        <v>338</v>
      </c>
      <c r="D30" s="72">
        <f>SUM(D28:D29)</f>
        <v>98220</v>
      </c>
      <c r="E30" s="72">
        <f>SUM(E28:E29)</f>
        <v>24622.5</v>
      </c>
      <c r="F30" s="73">
        <f>D30-E30</f>
        <v>73597.5</v>
      </c>
      <c r="G30" s="77"/>
    </row>
    <row r="31" spans="1:7" ht="12.75">
      <c r="A31" s="65" t="s">
        <v>400</v>
      </c>
      <c r="B31" s="64"/>
      <c r="C31" s="66" t="s">
        <v>401</v>
      </c>
      <c r="D31" s="72">
        <f>120000+120000</f>
        <v>240000</v>
      </c>
      <c r="E31" s="72">
        <v>0</v>
      </c>
      <c r="F31" s="73">
        <f>D31-E31</f>
        <v>240000</v>
      </c>
      <c r="G31" s="77"/>
    </row>
    <row r="32" spans="1:6" ht="12.75">
      <c r="A32" s="67" t="s">
        <v>63</v>
      </c>
      <c r="B32" s="64" t="s">
        <v>119</v>
      </c>
      <c r="C32" s="61" t="s">
        <v>253</v>
      </c>
      <c r="D32" s="70">
        <f>220000-41071.13</f>
        <v>178928.87</v>
      </c>
      <c r="E32" s="70">
        <v>0</v>
      </c>
      <c r="F32" s="71">
        <f>D32-E32</f>
        <v>178928.87</v>
      </c>
    </row>
    <row r="33" spans="1:6" ht="12.75">
      <c r="A33" s="65" t="s">
        <v>34</v>
      </c>
      <c r="B33" s="64" t="s">
        <v>120</v>
      </c>
      <c r="C33" s="66" t="s">
        <v>255</v>
      </c>
      <c r="D33" s="72">
        <f>D32</f>
        <v>178928.87</v>
      </c>
      <c r="E33" s="72">
        <v>0</v>
      </c>
      <c r="F33" s="73">
        <f>SUM(F32)</f>
        <v>178928.87</v>
      </c>
    </row>
    <row r="34" spans="1:6" ht="31.5" customHeight="1">
      <c r="A34" s="67" t="s">
        <v>66</v>
      </c>
      <c r="B34" s="64" t="s">
        <v>121</v>
      </c>
      <c r="C34" s="64" t="s">
        <v>353</v>
      </c>
      <c r="D34" s="70">
        <v>330000</v>
      </c>
      <c r="E34" s="70"/>
      <c r="F34" s="71">
        <f aca="true" t="shared" si="2" ref="F34:F56">D34-E34</f>
        <v>330000</v>
      </c>
    </row>
    <row r="35" spans="1:6" ht="20.25" customHeight="1">
      <c r="A35" s="63" t="s">
        <v>45</v>
      </c>
      <c r="B35" s="64" t="s">
        <v>122</v>
      </c>
      <c r="C35" s="64" t="s">
        <v>378</v>
      </c>
      <c r="D35" s="70">
        <v>24000</v>
      </c>
      <c r="E35" s="70">
        <v>7519.25</v>
      </c>
      <c r="F35" s="71">
        <f t="shared" si="2"/>
        <v>16480.75</v>
      </c>
    </row>
    <row r="36" spans="1:6" ht="25.5" customHeight="1">
      <c r="A36" s="63" t="s">
        <v>48</v>
      </c>
      <c r="B36" s="64" t="s">
        <v>123</v>
      </c>
      <c r="C36" s="64" t="s">
        <v>379</v>
      </c>
      <c r="D36" s="70">
        <f>1433140-110480</f>
        <v>1322660</v>
      </c>
      <c r="E36" s="70">
        <v>449304.23</v>
      </c>
      <c r="F36" s="71">
        <f t="shared" si="2"/>
        <v>873355.77</v>
      </c>
    </row>
    <row r="37" spans="1:6" ht="18" customHeight="1">
      <c r="A37" s="63" t="s">
        <v>50</v>
      </c>
      <c r="B37" s="64" t="s">
        <v>124</v>
      </c>
      <c r="C37" s="64" t="s">
        <v>380</v>
      </c>
      <c r="D37" s="70">
        <v>119600</v>
      </c>
      <c r="E37" s="70">
        <v>16785.78</v>
      </c>
      <c r="F37" s="71">
        <f t="shared" si="2"/>
        <v>102814.22</v>
      </c>
    </row>
    <row r="38" spans="1:6" ht="18.75" customHeight="1">
      <c r="A38" s="68" t="s">
        <v>71</v>
      </c>
      <c r="B38" s="64" t="s">
        <v>125</v>
      </c>
      <c r="C38" s="64" t="s">
        <v>381</v>
      </c>
      <c r="D38" s="70">
        <v>201000</v>
      </c>
      <c r="E38" s="70">
        <v>81629.52</v>
      </c>
      <c r="F38" s="71">
        <f t="shared" si="2"/>
        <v>119370.48</v>
      </c>
    </row>
    <row r="39" spans="1:6" ht="18.75" customHeight="1">
      <c r="A39" s="69" t="s">
        <v>53</v>
      </c>
      <c r="B39" s="64"/>
      <c r="C39" s="64" t="s">
        <v>402</v>
      </c>
      <c r="D39" s="70">
        <v>85989.76</v>
      </c>
      <c r="E39" s="70">
        <v>53318.63</v>
      </c>
      <c r="F39" s="71">
        <f t="shared" si="2"/>
        <v>32671.129999999997</v>
      </c>
    </row>
    <row r="40" spans="1:6" ht="21" customHeight="1">
      <c r="A40" s="69" t="s">
        <v>53</v>
      </c>
      <c r="B40" s="64" t="s">
        <v>126</v>
      </c>
      <c r="C40" s="64" t="s">
        <v>382</v>
      </c>
      <c r="D40" s="70">
        <v>289000</v>
      </c>
      <c r="E40" s="70">
        <v>52556.26</v>
      </c>
      <c r="F40" s="71">
        <f t="shared" si="2"/>
        <v>236443.74</v>
      </c>
    </row>
    <row r="41" spans="1:6" ht="18.75" customHeight="1">
      <c r="A41" s="63" t="s">
        <v>55</v>
      </c>
      <c r="B41" s="64" t="s">
        <v>127</v>
      </c>
      <c r="C41" s="64" t="s">
        <v>383</v>
      </c>
      <c r="D41" s="70">
        <v>80000</v>
      </c>
      <c r="E41" s="70"/>
      <c r="F41" s="71">
        <f t="shared" si="2"/>
        <v>80000</v>
      </c>
    </row>
    <row r="42" spans="1:6" ht="18.75" customHeight="1">
      <c r="A42" s="63" t="s">
        <v>57</v>
      </c>
      <c r="B42" s="64" t="s">
        <v>128</v>
      </c>
      <c r="C42" s="64" t="s">
        <v>384</v>
      </c>
      <c r="D42" s="70">
        <f>207515.4+100000</f>
        <v>307515.4</v>
      </c>
      <c r="E42" s="70">
        <v>167806.24</v>
      </c>
      <c r="F42" s="71">
        <f t="shared" si="2"/>
        <v>139709.16000000003</v>
      </c>
    </row>
    <row r="43" spans="1:6" ht="18.75" customHeight="1">
      <c r="A43" s="68" t="s">
        <v>71</v>
      </c>
      <c r="B43" s="64"/>
      <c r="C43" s="64" t="s">
        <v>437</v>
      </c>
      <c r="D43" s="70">
        <v>70000</v>
      </c>
      <c r="E43" s="70"/>
      <c r="F43" s="71">
        <f t="shared" si="2"/>
        <v>70000</v>
      </c>
    </row>
    <row r="44" spans="1:6" ht="12.75">
      <c r="A44" s="65" t="s">
        <v>34</v>
      </c>
      <c r="B44" s="64" t="s">
        <v>129</v>
      </c>
      <c r="C44" s="66" t="s">
        <v>403</v>
      </c>
      <c r="D44" s="72">
        <f>SUM(D34:D43)</f>
        <v>2829765.1599999997</v>
      </c>
      <c r="E44" s="72">
        <f>SUM(E34:E43)</f>
        <v>828919.91</v>
      </c>
      <c r="F44" s="73">
        <f t="shared" si="2"/>
        <v>2000845.2499999995</v>
      </c>
    </row>
    <row r="45" spans="1:6" ht="22.5">
      <c r="A45" s="65" t="s">
        <v>422</v>
      </c>
      <c r="B45" s="64"/>
      <c r="C45" s="66" t="s">
        <v>423</v>
      </c>
      <c r="D45" s="72">
        <v>12260</v>
      </c>
      <c r="E45" s="72">
        <v>3065</v>
      </c>
      <c r="F45" s="73">
        <f>D45-E45</f>
        <v>9195</v>
      </c>
    </row>
    <row r="46" spans="1:6" ht="12.75">
      <c r="A46" s="63" t="s">
        <v>32</v>
      </c>
      <c r="B46" s="64" t="s">
        <v>130</v>
      </c>
      <c r="C46" s="61" t="s">
        <v>319</v>
      </c>
      <c r="D46" s="70">
        <v>35000</v>
      </c>
      <c r="E46" s="70">
        <v>17650</v>
      </c>
      <c r="F46" s="71">
        <f t="shared" si="2"/>
        <v>17350</v>
      </c>
    </row>
    <row r="47" spans="1:6" ht="12.75">
      <c r="A47" s="63" t="s">
        <v>35</v>
      </c>
      <c r="B47" s="64" t="s">
        <v>131</v>
      </c>
      <c r="C47" s="61" t="s">
        <v>329</v>
      </c>
      <c r="D47" s="70">
        <v>0</v>
      </c>
      <c r="E47" s="70"/>
      <c r="F47" s="71">
        <f t="shared" si="2"/>
        <v>0</v>
      </c>
    </row>
    <row r="48" spans="1:6" ht="12.75">
      <c r="A48" s="63" t="s">
        <v>33</v>
      </c>
      <c r="B48" s="64" t="s">
        <v>132</v>
      </c>
      <c r="C48" s="61" t="s">
        <v>320</v>
      </c>
      <c r="D48" s="70">
        <v>12000</v>
      </c>
      <c r="E48" s="70">
        <v>6000</v>
      </c>
      <c r="F48" s="71">
        <f t="shared" si="2"/>
        <v>6000</v>
      </c>
    </row>
    <row r="49" spans="1:6" ht="12.75">
      <c r="A49" s="63" t="s">
        <v>45</v>
      </c>
      <c r="B49" s="64" t="s">
        <v>133</v>
      </c>
      <c r="C49" s="61" t="s">
        <v>355</v>
      </c>
      <c r="D49" s="70"/>
      <c r="E49" s="70"/>
      <c r="F49" s="71">
        <f t="shared" si="2"/>
        <v>0</v>
      </c>
    </row>
    <row r="50" spans="1:6" ht="12.75">
      <c r="A50" s="63" t="s">
        <v>37</v>
      </c>
      <c r="B50" s="64" t="s">
        <v>221</v>
      </c>
      <c r="C50" s="61" t="s">
        <v>321</v>
      </c>
      <c r="D50" s="70"/>
      <c r="E50" s="70"/>
      <c r="F50" s="71">
        <f t="shared" si="2"/>
        <v>0</v>
      </c>
    </row>
    <row r="51" spans="1:6" ht="12.75">
      <c r="A51" s="63" t="s">
        <v>48</v>
      </c>
      <c r="B51" s="64" t="s">
        <v>222</v>
      </c>
      <c r="C51" s="61" t="s">
        <v>322</v>
      </c>
      <c r="D51" s="70">
        <v>6000</v>
      </c>
      <c r="E51" s="70"/>
      <c r="F51" s="71">
        <f t="shared" si="2"/>
        <v>6000</v>
      </c>
    </row>
    <row r="52" spans="1:6" ht="22.5">
      <c r="A52" s="63" t="s">
        <v>50</v>
      </c>
      <c r="B52" s="64" t="s">
        <v>223</v>
      </c>
      <c r="C52" s="61" t="s">
        <v>323</v>
      </c>
      <c r="D52" s="70">
        <v>0</v>
      </c>
      <c r="E52" s="70"/>
      <c r="F52" s="71">
        <f t="shared" si="2"/>
        <v>0</v>
      </c>
    </row>
    <row r="53" spans="1:6" ht="12.75">
      <c r="A53" s="63" t="s">
        <v>39</v>
      </c>
      <c r="B53" s="64" t="s">
        <v>224</v>
      </c>
      <c r="C53" s="61" t="s">
        <v>324</v>
      </c>
      <c r="D53" s="70">
        <v>9000</v>
      </c>
      <c r="E53" s="70"/>
      <c r="F53" s="71">
        <f t="shared" si="2"/>
        <v>9000</v>
      </c>
    </row>
    <row r="54" spans="1:7" ht="22.5">
      <c r="A54" s="63" t="s">
        <v>55</v>
      </c>
      <c r="B54" s="64" t="s">
        <v>225</v>
      </c>
      <c r="C54" s="61" t="s">
        <v>325</v>
      </c>
      <c r="D54" s="70">
        <v>19000</v>
      </c>
      <c r="E54" s="70"/>
      <c r="F54" s="71">
        <f t="shared" si="2"/>
        <v>19000</v>
      </c>
      <c r="G54" s="77"/>
    </row>
    <row r="55" spans="1:6" ht="22.5">
      <c r="A55" s="63" t="s">
        <v>57</v>
      </c>
      <c r="B55" s="64" t="s">
        <v>226</v>
      </c>
      <c r="C55" s="61" t="s">
        <v>326</v>
      </c>
      <c r="D55" s="70">
        <v>4000</v>
      </c>
      <c r="E55" s="70">
        <v>3670</v>
      </c>
      <c r="F55" s="71">
        <f t="shared" si="2"/>
        <v>330</v>
      </c>
    </row>
    <row r="56" spans="1:6" ht="12.75">
      <c r="A56" s="65" t="s">
        <v>34</v>
      </c>
      <c r="B56" s="64" t="s">
        <v>227</v>
      </c>
      <c r="C56" s="66" t="s">
        <v>327</v>
      </c>
      <c r="D56" s="72">
        <f>SUM(D46:D55)</f>
        <v>85000</v>
      </c>
      <c r="E56" s="72">
        <f>E46+E47+E48+E49+E50+E51+E52+E53+E54+E55</f>
        <v>27320</v>
      </c>
      <c r="F56" s="73">
        <f t="shared" si="2"/>
        <v>57680</v>
      </c>
    </row>
    <row r="57" spans="1:6" ht="22.5">
      <c r="A57" s="63" t="s">
        <v>55</v>
      </c>
      <c r="B57" s="64" t="s">
        <v>228</v>
      </c>
      <c r="C57" s="61" t="s">
        <v>317</v>
      </c>
      <c r="D57" s="71">
        <v>20000</v>
      </c>
      <c r="E57" s="70"/>
      <c r="F57" s="71">
        <f>D57-E57</f>
        <v>20000</v>
      </c>
    </row>
    <row r="58" spans="1:6" ht="22.5">
      <c r="A58" s="63" t="s">
        <v>57</v>
      </c>
      <c r="B58" s="64" t="s">
        <v>229</v>
      </c>
      <c r="C58" s="61" t="s">
        <v>318</v>
      </c>
      <c r="D58" s="71">
        <v>20000</v>
      </c>
      <c r="E58" s="70">
        <v>0</v>
      </c>
      <c r="F58" s="71">
        <f>D58-E58</f>
        <v>20000</v>
      </c>
    </row>
    <row r="59" spans="1:6" ht="12.75">
      <c r="A59" s="65" t="s">
        <v>34</v>
      </c>
      <c r="B59" s="64" t="s">
        <v>230</v>
      </c>
      <c r="C59" s="66" t="s">
        <v>328</v>
      </c>
      <c r="D59" s="72">
        <f>SUM(D57:D58)</f>
        <v>40000</v>
      </c>
      <c r="E59" s="72">
        <f>SUM(E57:E58)</f>
        <v>0</v>
      </c>
      <c r="F59" s="73">
        <f>SUM(F57:F58)</f>
        <v>40000</v>
      </c>
    </row>
    <row r="60" spans="1:6" ht="22.5">
      <c r="A60" s="63" t="s">
        <v>50</v>
      </c>
      <c r="B60" s="64"/>
      <c r="C60" s="64" t="s">
        <v>426</v>
      </c>
      <c r="D60" s="71">
        <v>150000</v>
      </c>
      <c r="E60" s="71">
        <v>87131</v>
      </c>
      <c r="F60" s="71">
        <f>D60-E60</f>
        <v>62869</v>
      </c>
    </row>
    <row r="61" spans="1:6" ht="12.75">
      <c r="A61" s="63" t="s">
        <v>39</v>
      </c>
      <c r="B61" s="64"/>
      <c r="C61" s="64" t="s">
        <v>405</v>
      </c>
      <c r="D61" s="71">
        <v>303000</v>
      </c>
      <c r="E61" s="71"/>
      <c r="F61" s="71">
        <f>D61-E61</f>
        <v>303000</v>
      </c>
    </row>
    <row r="62" spans="1:6" ht="12.75">
      <c r="A62" s="63"/>
      <c r="B62" s="64"/>
      <c r="C62" s="64" t="s">
        <v>406</v>
      </c>
      <c r="D62" s="71">
        <v>155000</v>
      </c>
      <c r="E62" s="71"/>
      <c r="F62" s="71">
        <f>D62-E62</f>
        <v>155000</v>
      </c>
    </row>
    <row r="63" spans="1:6" ht="12.75">
      <c r="A63" s="65"/>
      <c r="B63" s="64"/>
      <c r="C63" s="64" t="s">
        <v>427</v>
      </c>
      <c r="D63" s="71">
        <v>150000</v>
      </c>
      <c r="E63" s="71">
        <v>150000</v>
      </c>
      <c r="F63" s="71">
        <f>D63-E63</f>
        <v>0</v>
      </c>
    </row>
    <row r="64" spans="1:6" ht="12.75">
      <c r="A64" s="65" t="s">
        <v>34</v>
      </c>
      <c r="B64" s="64"/>
      <c r="C64" s="66" t="s">
        <v>404</v>
      </c>
      <c r="D64" s="72">
        <f>SUM(D60:D63)</f>
        <v>758000</v>
      </c>
      <c r="E64" s="72">
        <f>SUM(E60:E63)</f>
        <v>237131</v>
      </c>
      <c r="F64" s="73">
        <f>D64-E64</f>
        <v>520869</v>
      </c>
    </row>
    <row r="65" spans="1:6" ht="12.75">
      <c r="A65" s="63" t="s">
        <v>32</v>
      </c>
      <c r="B65" s="64" t="s">
        <v>134</v>
      </c>
      <c r="C65" s="61" t="s">
        <v>256</v>
      </c>
      <c r="D65" s="70">
        <v>350000</v>
      </c>
      <c r="E65" s="70">
        <v>103327.63</v>
      </c>
      <c r="F65" s="71">
        <f aca="true" t="shared" si="3" ref="F65:F76">D65-E65</f>
        <v>246672.37</v>
      </c>
    </row>
    <row r="66" spans="1:6" ht="12.75">
      <c r="A66" s="63" t="s">
        <v>35</v>
      </c>
      <c r="B66" s="64" t="s">
        <v>136</v>
      </c>
      <c r="C66" s="61" t="s">
        <v>257</v>
      </c>
      <c r="D66" s="70">
        <v>15000</v>
      </c>
      <c r="E66" s="70"/>
      <c r="F66" s="71">
        <f t="shared" si="3"/>
        <v>15000</v>
      </c>
    </row>
    <row r="67" spans="1:6" ht="12.75">
      <c r="A67" s="63" t="s">
        <v>33</v>
      </c>
      <c r="B67" s="64" t="s">
        <v>137</v>
      </c>
      <c r="C67" s="61" t="s">
        <v>258</v>
      </c>
      <c r="D67" s="70">
        <v>105000</v>
      </c>
      <c r="E67" s="70">
        <v>40094.85</v>
      </c>
      <c r="F67" s="71">
        <f t="shared" si="3"/>
        <v>64905.15</v>
      </c>
    </row>
    <row r="68" spans="1:6" ht="12.75">
      <c r="A68" s="63" t="s">
        <v>45</v>
      </c>
      <c r="B68" s="64" t="s">
        <v>138</v>
      </c>
      <c r="C68" s="61" t="s">
        <v>356</v>
      </c>
      <c r="D68" s="70">
        <v>9000</v>
      </c>
      <c r="E68" s="70">
        <v>3679.1</v>
      </c>
      <c r="F68" s="71">
        <f t="shared" si="3"/>
        <v>5320.9</v>
      </c>
    </row>
    <row r="69" spans="1:6" ht="12.75">
      <c r="A69" s="63" t="s">
        <v>45</v>
      </c>
      <c r="B69" s="64"/>
      <c r="C69" s="61" t="s">
        <v>393</v>
      </c>
      <c r="D69" s="70"/>
      <c r="E69" s="70"/>
      <c r="F69" s="71">
        <f t="shared" si="3"/>
        <v>0</v>
      </c>
    </row>
    <row r="70" spans="1:6" ht="12.75">
      <c r="A70" s="63" t="s">
        <v>37</v>
      </c>
      <c r="B70" s="64" t="s">
        <v>139</v>
      </c>
      <c r="C70" s="61" t="s">
        <v>259</v>
      </c>
      <c r="D70" s="70"/>
      <c r="E70" s="70"/>
      <c r="F70" s="71">
        <f t="shared" si="3"/>
        <v>0</v>
      </c>
    </row>
    <row r="71" spans="1:6" ht="12.75">
      <c r="A71" s="63" t="s">
        <v>48</v>
      </c>
      <c r="B71" s="64" t="s">
        <v>140</v>
      </c>
      <c r="C71" s="61" t="s">
        <v>260</v>
      </c>
      <c r="D71" s="70">
        <v>32000</v>
      </c>
      <c r="E71" s="70"/>
      <c r="F71" s="71">
        <f t="shared" si="3"/>
        <v>32000</v>
      </c>
    </row>
    <row r="72" spans="1:6" ht="22.5">
      <c r="A72" s="63" t="s">
        <v>50</v>
      </c>
      <c r="B72" s="64" t="s">
        <v>141</v>
      </c>
      <c r="C72" s="61" t="s">
        <v>261</v>
      </c>
      <c r="D72" s="70"/>
      <c r="E72" s="70"/>
      <c r="F72" s="71">
        <f t="shared" si="3"/>
        <v>0</v>
      </c>
    </row>
    <row r="73" spans="1:6" ht="12.75">
      <c r="A73" s="63" t="s">
        <v>39</v>
      </c>
      <c r="B73" s="64" t="s">
        <v>142</v>
      </c>
      <c r="C73" s="61" t="s">
        <v>262</v>
      </c>
      <c r="D73" s="70">
        <v>6500</v>
      </c>
      <c r="E73" s="70"/>
      <c r="F73" s="71">
        <f t="shared" si="3"/>
        <v>6500</v>
      </c>
    </row>
    <row r="74" spans="1:6" ht="22.5">
      <c r="A74" s="63" t="s">
        <v>55</v>
      </c>
      <c r="B74" s="64" t="s">
        <v>143</v>
      </c>
      <c r="C74" s="61" t="s">
        <v>263</v>
      </c>
      <c r="D74" s="70">
        <v>47500</v>
      </c>
      <c r="E74" s="70"/>
      <c r="F74" s="71">
        <f t="shared" si="3"/>
        <v>47500</v>
      </c>
    </row>
    <row r="75" spans="1:6" ht="22.5">
      <c r="A75" s="63" t="s">
        <v>57</v>
      </c>
      <c r="B75" s="64" t="s">
        <v>144</v>
      </c>
      <c r="C75" s="61" t="s">
        <v>264</v>
      </c>
      <c r="D75" s="70">
        <v>15000</v>
      </c>
      <c r="E75" s="70">
        <v>6500</v>
      </c>
      <c r="F75" s="71">
        <f t="shared" si="3"/>
        <v>8500</v>
      </c>
    </row>
    <row r="76" spans="1:6" ht="12.75">
      <c r="A76" s="65" t="s">
        <v>34</v>
      </c>
      <c r="B76" s="64" t="s">
        <v>145</v>
      </c>
      <c r="C76" s="66" t="s">
        <v>267</v>
      </c>
      <c r="D76" s="72">
        <f>D65+D66+D67+D68+D70+D71+D72+D73+D74+D75+D69</f>
        <v>580000</v>
      </c>
      <c r="E76" s="72">
        <f>E65+E66+E67+E68+E70+E71+E72+E73+E74+E75+E69</f>
        <v>153601.58000000002</v>
      </c>
      <c r="F76" s="73">
        <f t="shared" si="3"/>
        <v>426398.42</v>
      </c>
    </row>
    <row r="77" spans="1:6" ht="33.75">
      <c r="A77" s="63" t="s">
        <v>91</v>
      </c>
      <c r="B77" s="64" t="s">
        <v>146</v>
      </c>
      <c r="C77" s="64" t="s">
        <v>337</v>
      </c>
      <c r="D77" s="71">
        <v>1909256</v>
      </c>
      <c r="E77" s="70">
        <v>408506.66</v>
      </c>
      <c r="F77" s="73">
        <f aca="true" t="shared" si="4" ref="F77:F84">D77-E77</f>
        <v>1500749.34</v>
      </c>
    </row>
    <row r="78" spans="1:6" ht="12.75">
      <c r="A78" s="65" t="s">
        <v>34</v>
      </c>
      <c r="B78" s="64" t="s">
        <v>147</v>
      </c>
      <c r="C78" s="66" t="s">
        <v>92</v>
      </c>
      <c r="D78" s="73">
        <f>D77</f>
        <v>1909256</v>
      </c>
      <c r="E78" s="72">
        <f>E77</f>
        <v>408506.66</v>
      </c>
      <c r="F78" s="73">
        <f t="shared" si="4"/>
        <v>1500749.34</v>
      </c>
    </row>
    <row r="79" spans="1:6" ht="22.5">
      <c r="A79" s="67" t="s">
        <v>94</v>
      </c>
      <c r="B79" s="64" t="s">
        <v>150</v>
      </c>
      <c r="C79" s="61" t="s">
        <v>265</v>
      </c>
      <c r="D79" s="70">
        <v>950000</v>
      </c>
      <c r="E79" s="70">
        <v>290287</v>
      </c>
      <c r="F79" s="71">
        <f t="shared" si="4"/>
        <v>659713</v>
      </c>
    </row>
    <row r="80" spans="1:6" ht="12.75">
      <c r="A80" s="65" t="s">
        <v>34</v>
      </c>
      <c r="B80" s="64" t="s">
        <v>151</v>
      </c>
      <c r="C80" s="66" t="s">
        <v>266</v>
      </c>
      <c r="D80" s="73">
        <f>D79</f>
        <v>950000</v>
      </c>
      <c r="E80" s="72">
        <f>SUM(E79)</f>
        <v>290287</v>
      </c>
      <c r="F80" s="73">
        <f t="shared" si="4"/>
        <v>659713</v>
      </c>
    </row>
    <row r="81" spans="1:6" ht="22.5">
      <c r="A81" s="63" t="s">
        <v>330</v>
      </c>
      <c r="B81" s="64"/>
      <c r="C81" s="64" t="s">
        <v>335</v>
      </c>
      <c r="D81" s="71"/>
      <c r="E81" s="71"/>
      <c r="F81" s="71">
        <f t="shared" si="4"/>
        <v>0</v>
      </c>
    </row>
    <row r="82" spans="1:6" ht="22.5">
      <c r="A82" s="63" t="s">
        <v>360</v>
      </c>
      <c r="B82" s="64"/>
      <c r="C82" s="64" t="s">
        <v>407</v>
      </c>
      <c r="D82" s="71">
        <v>3817000</v>
      </c>
      <c r="E82" s="71">
        <v>998010</v>
      </c>
      <c r="F82" s="71">
        <f t="shared" si="4"/>
        <v>2818990</v>
      </c>
    </row>
    <row r="83" spans="1:6" ht="33.75">
      <c r="A83" s="63" t="s">
        <v>331</v>
      </c>
      <c r="B83" s="64"/>
      <c r="C83" s="64" t="s">
        <v>332</v>
      </c>
      <c r="D83" s="85"/>
      <c r="E83" s="71"/>
      <c r="F83" s="71">
        <f t="shared" si="4"/>
        <v>0</v>
      </c>
    </row>
    <row r="84" spans="1:6" ht="12.75">
      <c r="A84" s="65" t="s">
        <v>34</v>
      </c>
      <c r="B84" s="64"/>
      <c r="C84" s="66" t="s">
        <v>333</v>
      </c>
      <c r="D84" s="73">
        <f>SUM(D81:D83)</f>
        <v>3817000</v>
      </c>
      <c r="E84" s="73">
        <f>SUM(E81:E83)</f>
        <v>998010</v>
      </c>
      <c r="F84" s="73">
        <f t="shared" si="4"/>
        <v>2818990</v>
      </c>
    </row>
    <row r="85" spans="1:6" ht="12.75">
      <c r="A85" s="63" t="s">
        <v>45</v>
      </c>
      <c r="B85" s="64" t="s">
        <v>106</v>
      </c>
      <c r="C85" s="64" t="s">
        <v>268</v>
      </c>
      <c r="D85" s="71">
        <v>186000</v>
      </c>
      <c r="E85" s="70">
        <v>43382.09</v>
      </c>
      <c r="F85" s="71">
        <f aca="true" t="shared" si="5" ref="F85:F149">D85-E85</f>
        <v>142617.91</v>
      </c>
    </row>
    <row r="86" spans="1:6" ht="12.75">
      <c r="A86" s="68" t="s">
        <v>71</v>
      </c>
      <c r="B86" s="64" t="s">
        <v>231</v>
      </c>
      <c r="C86" s="64" t="s">
        <v>269</v>
      </c>
      <c r="D86" s="71">
        <v>232500</v>
      </c>
      <c r="E86" s="70">
        <v>96436</v>
      </c>
      <c r="F86" s="71">
        <f t="shared" si="5"/>
        <v>136064</v>
      </c>
    </row>
    <row r="87" spans="1:6" ht="22.5">
      <c r="A87" s="63" t="s">
        <v>55</v>
      </c>
      <c r="B87" s="64" t="s">
        <v>232</v>
      </c>
      <c r="C87" s="64" t="s">
        <v>270</v>
      </c>
      <c r="D87" s="71">
        <v>80000</v>
      </c>
      <c r="E87" s="70">
        <v>46738</v>
      </c>
      <c r="F87" s="71">
        <f t="shared" si="5"/>
        <v>33262</v>
      </c>
    </row>
    <row r="88" spans="1:6" ht="12.75">
      <c r="A88" s="65" t="s">
        <v>34</v>
      </c>
      <c r="B88" s="64" t="s">
        <v>233</v>
      </c>
      <c r="C88" s="66" t="s">
        <v>271</v>
      </c>
      <c r="D88" s="73">
        <f>D85+D86+D87</f>
        <v>498500</v>
      </c>
      <c r="E88" s="72">
        <f>E85+E86+E87</f>
        <v>186556.09</v>
      </c>
      <c r="F88" s="73">
        <f t="shared" si="5"/>
        <v>311943.91000000003</v>
      </c>
    </row>
    <row r="89" spans="1:6" ht="12.75">
      <c r="A89" s="63" t="s">
        <v>350</v>
      </c>
      <c r="B89" s="64"/>
      <c r="C89" s="64" t="s">
        <v>348</v>
      </c>
      <c r="D89" s="71"/>
      <c r="E89" s="71"/>
      <c r="F89" s="71">
        <f aca="true" t="shared" si="6" ref="F89:F95">D89-E89</f>
        <v>0</v>
      </c>
    </row>
    <row r="90" spans="1:7" ht="33.75">
      <c r="A90" s="68" t="s">
        <v>388</v>
      </c>
      <c r="B90" s="64"/>
      <c r="C90" s="64" t="s">
        <v>371</v>
      </c>
      <c r="D90" s="71"/>
      <c r="E90" s="71"/>
      <c r="F90" s="71">
        <f t="shared" si="6"/>
        <v>0</v>
      </c>
      <c r="G90" s="77"/>
    </row>
    <row r="91" spans="1:7" ht="45">
      <c r="A91" s="63" t="s">
        <v>389</v>
      </c>
      <c r="B91" s="64"/>
      <c r="C91" s="64" t="s">
        <v>390</v>
      </c>
      <c r="D91" s="71"/>
      <c r="E91" s="71"/>
      <c r="F91" s="71">
        <f t="shared" si="6"/>
        <v>0</v>
      </c>
      <c r="G91" s="77"/>
    </row>
    <row r="92" spans="1:8" ht="22.5">
      <c r="A92" s="63" t="s">
        <v>349</v>
      </c>
      <c r="B92" s="64"/>
      <c r="C92" s="64" t="s">
        <v>348</v>
      </c>
      <c r="D92" s="71"/>
      <c r="E92" s="71"/>
      <c r="F92" s="71">
        <f t="shared" si="6"/>
        <v>0</v>
      </c>
      <c r="G92" s="77"/>
      <c r="H92" s="77"/>
    </row>
    <row r="93" spans="1:6" ht="12.75">
      <c r="A93" s="68" t="s">
        <v>71</v>
      </c>
      <c r="B93" s="64"/>
      <c r="C93" s="64" t="s">
        <v>361</v>
      </c>
      <c r="D93" s="71"/>
      <c r="E93" s="71"/>
      <c r="F93" s="71">
        <f t="shared" si="6"/>
        <v>0</v>
      </c>
    </row>
    <row r="94" spans="1:6" ht="12.75">
      <c r="A94" s="68" t="s">
        <v>71</v>
      </c>
      <c r="B94" s="64"/>
      <c r="C94" s="64" t="s">
        <v>361</v>
      </c>
      <c r="D94" s="71"/>
      <c r="E94" s="71"/>
      <c r="F94" s="71">
        <f t="shared" si="6"/>
        <v>0</v>
      </c>
    </row>
    <row r="95" spans="1:6" ht="12.75">
      <c r="A95" s="68" t="s">
        <v>71</v>
      </c>
      <c r="B95" s="64"/>
      <c r="C95" s="64" t="s">
        <v>361</v>
      </c>
      <c r="D95" s="71"/>
      <c r="E95" s="71"/>
      <c r="F95" s="71">
        <f t="shared" si="6"/>
        <v>0</v>
      </c>
    </row>
    <row r="96" spans="1:6" ht="12.75">
      <c r="A96" s="65" t="s">
        <v>347</v>
      </c>
      <c r="B96" s="64" t="s">
        <v>234</v>
      </c>
      <c r="C96" s="66" t="s">
        <v>387</v>
      </c>
      <c r="D96" s="73">
        <f>SUM(D89:D95)</f>
        <v>0</v>
      </c>
      <c r="E96" s="73">
        <f>SUM(E89:E95)</f>
        <v>0</v>
      </c>
      <c r="F96" s="73">
        <f t="shared" si="5"/>
        <v>0</v>
      </c>
    </row>
    <row r="97" spans="1:6" ht="22.5">
      <c r="A97" s="67" t="s">
        <v>97</v>
      </c>
      <c r="B97" s="64" t="s">
        <v>107</v>
      </c>
      <c r="C97" s="61" t="s">
        <v>408</v>
      </c>
      <c r="D97" s="83">
        <v>700000</v>
      </c>
      <c r="E97" s="70"/>
      <c r="F97" s="71">
        <f t="shared" si="5"/>
        <v>700000</v>
      </c>
    </row>
    <row r="98" spans="1:6" ht="12.75">
      <c r="A98" s="68" t="s">
        <v>71</v>
      </c>
      <c r="B98" s="64"/>
      <c r="C98" s="61" t="s">
        <v>409</v>
      </c>
      <c r="D98" s="70">
        <v>248000</v>
      </c>
      <c r="E98" s="70">
        <v>32678.53</v>
      </c>
      <c r="F98" s="71">
        <f t="shared" si="5"/>
        <v>215321.47</v>
      </c>
    </row>
    <row r="99" spans="1:6" ht="13.5" thickBot="1">
      <c r="A99" s="74" t="s">
        <v>396</v>
      </c>
      <c r="B99" s="86"/>
      <c r="C99" s="87" t="s">
        <v>397</v>
      </c>
      <c r="D99" s="70"/>
      <c r="E99" s="70"/>
      <c r="F99" s="71">
        <f t="shared" si="5"/>
        <v>0</v>
      </c>
    </row>
    <row r="100" spans="1:6" ht="23.25" thickBot="1">
      <c r="A100" s="74" t="s">
        <v>374</v>
      </c>
      <c r="B100" s="86"/>
      <c r="C100" s="94" t="s">
        <v>377</v>
      </c>
      <c r="D100" s="83">
        <v>165000</v>
      </c>
      <c r="E100" s="70"/>
      <c r="F100" s="71">
        <f t="shared" si="5"/>
        <v>165000</v>
      </c>
    </row>
    <row r="101" spans="1:6" ht="68.25" thickBot="1">
      <c r="A101" s="74" t="s">
        <v>235</v>
      </c>
      <c r="B101" s="64"/>
      <c r="C101" s="61" t="s">
        <v>315</v>
      </c>
      <c r="D101" s="70">
        <f>16388078</f>
        <v>16388078</v>
      </c>
      <c r="E101" s="70"/>
      <c r="F101" s="71">
        <f t="shared" si="5"/>
        <v>16388078</v>
      </c>
    </row>
    <row r="102" spans="1:6" ht="13.5" thickBot="1">
      <c r="A102" s="74"/>
      <c r="B102" s="64"/>
      <c r="C102" s="61" t="s">
        <v>377</v>
      </c>
      <c r="D102" s="83">
        <v>1484918</v>
      </c>
      <c r="E102" s="70"/>
      <c r="F102" s="71"/>
    </row>
    <row r="103" spans="1:6" ht="68.25" thickBot="1">
      <c r="A103" s="74" t="s">
        <v>236</v>
      </c>
      <c r="B103" s="64" t="s">
        <v>108</v>
      </c>
      <c r="C103" s="61" t="s">
        <v>316</v>
      </c>
      <c r="D103" s="70"/>
      <c r="E103" s="70"/>
      <c r="F103" s="71">
        <f t="shared" si="5"/>
        <v>0</v>
      </c>
    </row>
    <row r="104" spans="1:6" ht="12.75">
      <c r="A104" s="65" t="s">
        <v>34</v>
      </c>
      <c r="B104" s="64" t="s">
        <v>110</v>
      </c>
      <c r="C104" s="66" t="s">
        <v>101</v>
      </c>
      <c r="D104" s="72">
        <f>SUM(D97:D103)</f>
        <v>18985996</v>
      </c>
      <c r="E104" s="72">
        <f>SUM(E97:E103)</f>
        <v>32678.53</v>
      </c>
      <c r="F104" s="73">
        <f t="shared" si="5"/>
        <v>18953317.47</v>
      </c>
    </row>
    <row r="105" spans="1:6" ht="58.5">
      <c r="A105" s="75" t="s">
        <v>237</v>
      </c>
      <c r="B105" s="64" t="s">
        <v>111</v>
      </c>
      <c r="C105" s="61" t="s">
        <v>276</v>
      </c>
      <c r="D105" s="71">
        <f>3480600-3480600</f>
        <v>0</v>
      </c>
      <c r="E105" s="71">
        <v>0</v>
      </c>
      <c r="F105" s="71">
        <f t="shared" si="5"/>
        <v>0</v>
      </c>
    </row>
    <row r="106" spans="1:6" ht="58.5">
      <c r="A106" s="75" t="s">
        <v>237</v>
      </c>
      <c r="B106" s="64" t="s">
        <v>112</v>
      </c>
      <c r="C106" s="61" t="s">
        <v>278</v>
      </c>
      <c r="D106" s="71">
        <f>202500-202500</f>
        <v>0</v>
      </c>
      <c r="E106" s="71">
        <v>0</v>
      </c>
      <c r="F106" s="71">
        <f t="shared" si="5"/>
        <v>0</v>
      </c>
    </row>
    <row r="107" spans="1:6" ht="48.75">
      <c r="A107" s="75" t="s">
        <v>238</v>
      </c>
      <c r="B107" s="64" t="s">
        <v>102</v>
      </c>
      <c r="C107" s="61" t="s">
        <v>272</v>
      </c>
      <c r="D107" s="70"/>
      <c r="E107" s="70"/>
      <c r="F107" s="71">
        <f t="shared" si="5"/>
        <v>0</v>
      </c>
    </row>
    <row r="108" spans="1:6" ht="39">
      <c r="A108" s="76" t="s">
        <v>412</v>
      </c>
      <c r="B108" s="64" t="s">
        <v>103</v>
      </c>
      <c r="C108" s="61" t="s">
        <v>411</v>
      </c>
      <c r="D108" s="70">
        <v>0</v>
      </c>
      <c r="E108" s="70"/>
      <c r="F108" s="71">
        <f t="shared" si="5"/>
        <v>0</v>
      </c>
    </row>
    <row r="109" spans="1:6" ht="39">
      <c r="A109" s="76" t="s">
        <v>239</v>
      </c>
      <c r="B109" s="64" t="s">
        <v>104</v>
      </c>
      <c r="C109" s="61" t="s">
        <v>273</v>
      </c>
      <c r="D109" s="70">
        <v>586500</v>
      </c>
      <c r="E109" s="70">
        <v>155631</v>
      </c>
      <c r="F109" s="71">
        <f t="shared" si="5"/>
        <v>430869</v>
      </c>
    </row>
    <row r="110" spans="1:6" ht="19.5">
      <c r="A110" s="76" t="s">
        <v>274</v>
      </c>
      <c r="B110" s="64"/>
      <c r="C110" s="61" t="s">
        <v>275</v>
      </c>
      <c r="D110" s="70"/>
      <c r="E110" s="70"/>
      <c r="F110" s="71">
        <f t="shared" si="5"/>
        <v>0</v>
      </c>
    </row>
    <row r="111" spans="1:6" ht="12.75">
      <c r="A111" s="68" t="s">
        <v>71</v>
      </c>
      <c r="B111" s="64"/>
      <c r="C111" s="61" t="s">
        <v>351</v>
      </c>
      <c r="D111" s="70"/>
      <c r="E111" s="70"/>
      <c r="F111" s="71">
        <f t="shared" si="5"/>
        <v>0</v>
      </c>
    </row>
    <row r="112" spans="1:6" ht="22.5">
      <c r="A112" s="63" t="s">
        <v>410</v>
      </c>
      <c r="B112" s="64"/>
      <c r="C112" s="61" t="s">
        <v>314</v>
      </c>
      <c r="D112" s="70">
        <v>195257</v>
      </c>
      <c r="E112" s="70">
        <v>70300</v>
      </c>
      <c r="F112" s="71">
        <f t="shared" si="5"/>
        <v>124957</v>
      </c>
    </row>
    <row r="113" spans="1:6" ht="22.5">
      <c r="A113" s="63" t="s">
        <v>57</v>
      </c>
      <c r="B113" s="64"/>
      <c r="C113" s="61" t="s">
        <v>385</v>
      </c>
      <c r="D113" s="70">
        <v>13500</v>
      </c>
      <c r="E113" s="70">
        <v>13500</v>
      </c>
      <c r="F113" s="71">
        <f t="shared" si="5"/>
        <v>0</v>
      </c>
    </row>
    <row r="114" spans="1:6" ht="12.75">
      <c r="A114" s="65" t="s">
        <v>34</v>
      </c>
      <c r="B114" s="64" t="s">
        <v>98</v>
      </c>
      <c r="C114" s="66" t="s">
        <v>240</v>
      </c>
      <c r="D114" s="72">
        <f>SUM(D105:D113)</f>
        <v>795257</v>
      </c>
      <c r="E114" s="72">
        <f>SUM(E105:E113)</f>
        <v>239431</v>
      </c>
      <c r="F114" s="73">
        <f t="shared" si="5"/>
        <v>555826</v>
      </c>
    </row>
    <row r="115" spans="1:8" ht="22.5">
      <c r="A115" s="65" t="s">
        <v>369</v>
      </c>
      <c r="B115" s="64" t="s">
        <v>99</v>
      </c>
      <c r="C115" s="66" t="s">
        <v>344</v>
      </c>
      <c r="D115" s="72">
        <v>3480600</v>
      </c>
      <c r="E115" s="72">
        <v>1725000</v>
      </c>
      <c r="F115" s="72">
        <f t="shared" si="5"/>
        <v>1755600</v>
      </c>
      <c r="G115" s="77"/>
      <c r="H115" s="77"/>
    </row>
    <row r="116" spans="1:6" ht="33.75">
      <c r="A116" s="65" t="s">
        <v>370</v>
      </c>
      <c r="B116" s="64"/>
      <c r="C116" s="66" t="s">
        <v>362</v>
      </c>
      <c r="D116" s="72"/>
      <c r="E116" s="72"/>
      <c r="F116" s="72">
        <f t="shared" si="5"/>
        <v>0</v>
      </c>
    </row>
    <row r="117" spans="1:8" ht="45">
      <c r="A117" s="65" t="s">
        <v>277</v>
      </c>
      <c r="B117" s="64"/>
      <c r="C117" s="66" t="s">
        <v>345</v>
      </c>
      <c r="D117" s="72">
        <v>202500</v>
      </c>
      <c r="E117" s="72"/>
      <c r="F117" s="72">
        <f t="shared" si="5"/>
        <v>202500</v>
      </c>
      <c r="G117" s="77"/>
      <c r="H117" s="77"/>
    </row>
    <row r="118" spans="1:7" ht="22.5">
      <c r="A118" s="65" t="s">
        <v>373</v>
      </c>
      <c r="B118" s="64"/>
      <c r="C118" s="66" t="s">
        <v>372</v>
      </c>
      <c r="D118" s="72"/>
      <c r="E118" s="72"/>
      <c r="F118" s="72">
        <f t="shared" si="5"/>
        <v>0</v>
      </c>
      <c r="G118" s="77"/>
    </row>
    <row r="119" spans="1:8" ht="78.75">
      <c r="A119" s="65" t="s">
        <v>441</v>
      </c>
      <c r="B119" s="64"/>
      <c r="C119" s="66" t="s">
        <v>364</v>
      </c>
      <c r="D119" s="84">
        <v>2100</v>
      </c>
      <c r="E119" s="72">
        <v>2050</v>
      </c>
      <c r="F119" s="72">
        <f t="shared" si="5"/>
        <v>50</v>
      </c>
      <c r="G119" s="77"/>
      <c r="H119" s="77"/>
    </row>
    <row r="120" spans="1:6" ht="22.5">
      <c r="A120" s="65" t="s">
        <v>373</v>
      </c>
      <c r="B120" s="64"/>
      <c r="C120" s="66" t="s">
        <v>392</v>
      </c>
      <c r="D120" s="72"/>
      <c r="E120" s="72"/>
      <c r="F120" s="72">
        <f t="shared" si="5"/>
        <v>0</v>
      </c>
    </row>
    <row r="121" spans="1:6" ht="21.75" customHeight="1">
      <c r="A121" s="63" t="s">
        <v>105</v>
      </c>
      <c r="B121" s="64" t="s">
        <v>100</v>
      </c>
      <c r="C121" s="61" t="s">
        <v>279</v>
      </c>
      <c r="D121" s="70"/>
      <c r="E121" s="70"/>
      <c r="F121" s="71">
        <f t="shared" si="5"/>
        <v>0</v>
      </c>
    </row>
    <row r="122" spans="1:6" ht="31.5" customHeight="1">
      <c r="A122" s="93" t="s">
        <v>367</v>
      </c>
      <c r="B122" s="59" t="s">
        <v>93</v>
      </c>
      <c r="C122" s="91" t="s">
        <v>368</v>
      </c>
      <c r="D122" s="83"/>
      <c r="E122" s="83"/>
      <c r="F122" s="83">
        <f>D122-E122</f>
        <v>0</v>
      </c>
    </row>
    <row r="123" spans="1:6" ht="27" customHeight="1">
      <c r="A123" s="63" t="s">
        <v>109</v>
      </c>
      <c r="B123" s="64" t="s">
        <v>95</v>
      </c>
      <c r="C123" s="61" t="s">
        <v>428</v>
      </c>
      <c r="D123" s="83">
        <v>3180000</v>
      </c>
      <c r="E123" s="70">
        <v>1038529.39</v>
      </c>
      <c r="F123" s="70">
        <f t="shared" si="5"/>
        <v>2141470.61</v>
      </c>
    </row>
    <row r="124" spans="1:6" ht="22.5">
      <c r="A124" s="63" t="s">
        <v>410</v>
      </c>
      <c r="B124" s="64" t="s">
        <v>96</v>
      </c>
      <c r="C124" s="61" t="s">
        <v>429</v>
      </c>
      <c r="D124" s="70">
        <v>349800</v>
      </c>
      <c r="E124" s="70">
        <f>29400+132533.3-161933.3+228200</f>
        <v>228200</v>
      </c>
      <c r="F124" s="70">
        <f t="shared" si="5"/>
        <v>121600</v>
      </c>
    </row>
    <row r="125" spans="1:6" ht="22.5">
      <c r="A125" s="63" t="s">
        <v>57</v>
      </c>
      <c r="B125" s="64"/>
      <c r="C125" s="61" t="s">
        <v>430</v>
      </c>
      <c r="D125" s="70">
        <v>300000</v>
      </c>
      <c r="E125" s="70">
        <v>187908</v>
      </c>
      <c r="F125" s="70">
        <f t="shared" si="5"/>
        <v>112092</v>
      </c>
    </row>
    <row r="126" spans="1:6" ht="33.75">
      <c r="A126" s="63" t="s">
        <v>241</v>
      </c>
      <c r="B126" s="64"/>
      <c r="C126" s="61" t="s">
        <v>365</v>
      </c>
      <c r="D126" s="83">
        <v>0</v>
      </c>
      <c r="E126" s="70"/>
      <c r="F126" s="70">
        <f t="shared" si="5"/>
        <v>0</v>
      </c>
    </row>
    <row r="127" spans="1:6" ht="33.75">
      <c r="A127" s="63" t="s">
        <v>242</v>
      </c>
      <c r="B127" s="64"/>
      <c r="C127" s="61" t="s">
        <v>366</v>
      </c>
      <c r="D127" s="83">
        <v>0</v>
      </c>
      <c r="E127" s="70"/>
      <c r="F127" s="70">
        <f t="shared" si="5"/>
        <v>0</v>
      </c>
    </row>
    <row r="128" spans="1:6" ht="12.75">
      <c r="A128" s="65" t="s">
        <v>34</v>
      </c>
      <c r="B128" s="64" t="s">
        <v>177</v>
      </c>
      <c r="C128" s="66" t="s">
        <v>113</v>
      </c>
      <c r="D128" s="72">
        <f>SUM(D121:D127)</f>
        <v>3829800</v>
      </c>
      <c r="E128" s="72">
        <f>SUM(E121:E127)</f>
        <v>1454637.3900000001</v>
      </c>
      <c r="F128" s="73">
        <f t="shared" si="5"/>
        <v>2375162.61</v>
      </c>
    </row>
    <row r="129" spans="1:6" ht="12.75">
      <c r="A129" s="63" t="s">
        <v>152</v>
      </c>
      <c r="B129" s="64" t="s">
        <v>178</v>
      </c>
      <c r="C129" s="61" t="s">
        <v>154</v>
      </c>
      <c r="D129" s="70">
        <v>0</v>
      </c>
      <c r="E129" s="70">
        <v>0</v>
      </c>
      <c r="F129" s="71">
        <f t="shared" si="5"/>
        <v>0</v>
      </c>
    </row>
    <row r="130" spans="1:6" ht="12.75">
      <c r="A130" s="65" t="s">
        <v>34</v>
      </c>
      <c r="B130" s="64" t="s">
        <v>179</v>
      </c>
      <c r="C130" s="66" t="s">
        <v>156</v>
      </c>
      <c r="D130" s="73">
        <f>D129</f>
        <v>0</v>
      </c>
      <c r="E130" s="73">
        <f>E129</f>
        <v>0</v>
      </c>
      <c r="F130" s="73">
        <f t="shared" si="5"/>
        <v>0</v>
      </c>
    </row>
    <row r="131" spans="1:6" ht="22.5">
      <c r="A131" s="63" t="s">
        <v>157</v>
      </c>
      <c r="B131" s="64" t="s">
        <v>180</v>
      </c>
      <c r="C131" s="64" t="s">
        <v>159</v>
      </c>
      <c r="D131" s="71">
        <v>0</v>
      </c>
      <c r="E131" s="70">
        <v>0</v>
      </c>
      <c r="F131" s="71">
        <f t="shared" si="5"/>
        <v>0</v>
      </c>
    </row>
    <row r="132" spans="1:6" ht="22.5">
      <c r="A132" s="63" t="s">
        <v>160</v>
      </c>
      <c r="B132" s="64" t="s">
        <v>64</v>
      </c>
      <c r="C132" s="64" t="s">
        <v>162</v>
      </c>
      <c r="D132" s="71">
        <v>0</v>
      </c>
      <c r="E132" s="70">
        <v>0</v>
      </c>
      <c r="F132" s="71">
        <f t="shared" si="5"/>
        <v>0</v>
      </c>
    </row>
    <row r="133" spans="1:6" ht="12.75">
      <c r="A133" s="65" t="s">
        <v>34</v>
      </c>
      <c r="B133" s="64" t="s">
        <v>65</v>
      </c>
      <c r="C133" s="66" t="s">
        <v>164</v>
      </c>
      <c r="D133" s="73">
        <f>D131+D132</f>
        <v>0</v>
      </c>
      <c r="E133" s="72">
        <f>E131+E132</f>
        <v>0</v>
      </c>
      <c r="F133" s="73">
        <f t="shared" si="5"/>
        <v>0</v>
      </c>
    </row>
    <row r="134" spans="1:6" ht="33.75">
      <c r="A134" s="63" t="s">
        <v>431</v>
      </c>
      <c r="B134" s="64"/>
      <c r="C134" s="64" t="s">
        <v>341</v>
      </c>
      <c r="D134" s="71">
        <v>171690</v>
      </c>
      <c r="E134" s="71">
        <v>42922.5</v>
      </c>
      <c r="F134" s="71">
        <f>D134-E134</f>
        <v>128767.5</v>
      </c>
    </row>
    <row r="135" spans="1:6" ht="33.75">
      <c r="A135" s="63" t="s">
        <v>432</v>
      </c>
      <c r="B135" s="64"/>
      <c r="C135" s="64" t="s">
        <v>341</v>
      </c>
      <c r="D135" s="71">
        <v>49060</v>
      </c>
      <c r="E135" s="71">
        <v>12265</v>
      </c>
      <c r="F135" s="71">
        <f>D135-E135</f>
        <v>36795</v>
      </c>
    </row>
    <row r="136" spans="1:6" ht="33" customHeight="1">
      <c r="A136" s="65" t="s">
        <v>340</v>
      </c>
      <c r="B136" s="64" t="s">
        <v>61</v>
      </c>
      <c r="C136" s="66" t="s">
        <v>341</v>
      </c>
      <c r="D136" s="73">
        <f>SUM(D134:D135)</f>
        <v>220750</v>
      </c>
      <c r="E136" s="73">
        <f>SUM(E134:E135)</f>
        <v>55187.5</v>
      </c>
      <c r="F136" s="73">
        <f t="shared" si="5"/>
        <v>165562.5</v>
      </c>
    </row>
    <row r="137" spans="1:6" ht="12.75">
      <c r="A137" s="63" t="s">
        <v>32</v>
      </c>
      <c r="B137" s="64" t="s">
        <v>62</v>
      </c>
      <c r="C137" s="61" t="s">
        <v>280</v>
      </c>
      <c r="D137" s="70">
        <v>1500000</v>
      </c>
      <c r="E137" s="70">
        <v>393381.73</v>
      </c>
      <c r="F137" s="71">
        <f t="shared" si="5"/>
        <v>1106618.27</v>
      </c>
    </row>
    <row r="138" spans="1:6" ht="12.75">
      <c r="A138" s="63" t="s">
        <v>35</v>
      </c>
      <c r="B138" s="64" t="s">
        <v>67</v>
      </c>
      <c r="C138" s="61" t="s">
        <v>291</v>
      </c>
      <c r="D138" s="70">
        <v>90000</v>
      </c>
      <c r="E138" s="70"/>
      <c r="F138" s="70">
        <f t="shared" si="5"/>
        <v>90000</v>
      </c>
    </row>
    <row r="139" spans="1:6" ht="12.75">
      <c r="A139" s="63" t="s">
        <v>33</v>
      </c>
      <c r="B139" s="64" t="s">
        <v>68</v>
      </c>
      <c r="C139" s="61" t="s">
        <v>281</v>
      </c>
      <c r="D139" s="70">
        <v>453000</v>
      </c>
      <c r="E139" s="70">
        <v>69611.28</v>
      </c>
      <c r="F139" s="70">
        <f t="shared" si="5"/>
        <v>383388.72</v>
      </c>
    </row>
    <row r="140" spans="1:7" ht="12.75">
      <c r="A140" s="63" t="s">
        <v>45</v>
      </c>
      <c r="B140" s="64" t="s">
        <v>69</v>
      </c>
      <c r="C140" s="61" t="s">
        <v>357</v>
      </c>
      <c r="D140" s="83"/>
      <c r="E140" s="70"/>
      <c r="F140" s="70">
        <f t="shared" si="5"/>
        <v>0</v>
      </c>
      <c r="G140" s="77"/>
    </row>
    <row r="141" spans="1:7" ht="12.75">
      <c r="A141" s="63" t="s">
        <v>45</v>
      </c>
      <c r="B141" s="64"/>
      <c r="C141" s="61" t="s">
        <v>375</v>
      </c>
      <c r="D141" s="83"/>
      <c r="E141" s="70"/>
      <c r="F141" s="70">
        <f t="shared" si="5"/>
        <v>0</v>
      </c>
      <c r="G141" s="77"/>
    </row>
    <row r="142" spans="1:6" ht="12.75">
      <c r="A142" s="63" t="s">
        <v>37</v>
      </c>
      <c r="B142" s="64" t="s">
        <v>70</v>
      </c>
      <c r="C142" s="61" t="s">
        <v>282</v>
      </c>
      <c r="D142" s="70"/>
      <c r="E142" s="70"/>
      <c r="F142" s="70">
        <f t="shared" si="5"/>
        <v>0</v>
      </c>
    </row>
    <row r="143" spans="1:6" ht="12.75">
      <c r="A143" s="63" t="s">
        <v>48</v>
      </c>
      <c r="B143" s="64" t="s">
        <v>72</v>
      </c>
      <c r="C143" s="61" t="s">
        <v>283</v>
      </c>
      <c r="D143" s="70"/>
      <c r="E143" s="70"/>
      <c r="F143" s="70">
        <f t="shared" si="5"/>
        <v>0</v>
      </c>
    </row>
    <row r="144" spans="1:6" ht="22.5">
      <c r="A144" s="63" t="s">
        <v>50</v>
      </c>
      <c r="B144" s="64" t="s">
        <v>73</v>
      </c>
      <c r="C144" s="61" t="s">
        <v>284</v>
      </c>
      <c r="D144" s="70"/>
      <c r="E144" s="70"/>
      <c r="F144" s="70">
        <f t="shared" si="5"/>
        <v>0</v>
      </c>
    </row>
    <row r="145" spans="1:6" ht="12.75">
      <c r="A145" s="63" t="s">
        <v>39</v>
      </c>
      <c r="B145" s="64" t="s">
        <v>74</v>
      </c>
      <c r="C145" s="61" t="s">
        <v>413</v>
      </c>
      <c r="D145" s="70">
        <v>20000</v>
      </c>
      <c r="E145" s="70">
        <v>6750</v>
      </c>
      <c r="F145" s="70">
        <f t="shared" si="5"/>
        <v>13250</v>
      </c>
    </row>
    <row r="146" spans="1:6" ht="12.75">
      <c r="A146" s="63" t="s">
        <v>53</v>
      </c>
      <c r="B146" s="64" t="s">
        <v>75</v>
      </c>
      <c r="C146" s="61" t="s">
        <v>285</v>
      </c>
      <c r="D146" s="70"/>
      <c r="E146" s="70"/>
      <c r="F146" s="71">
        <f t="shared" si="5"/>
        <v>0</v>
      </c>
    </row>
    <row r="147" spans="1:6" ht="12.75">
      <c r="A147" s="63" t="s">
        <v>53</v>
      </c>
      <c r="B147" s="64"/>
      <c r="C147" s="61" t="s">
        <v>433</v>
      </c>
      <c r="D147" s="70">
        <v>69000</v>
      </c>
      <c r="E147" s="70">
        <v>28087.1</v>
      </c>
      <c r="F147" s="71">
        <f t="shared" si="5"/>
        <v>40912.9</v>
      </c>
    </row>
    <row r="148" spans="1:6" ht="15.75" customHeight="1">
      <c r="A148" s="63" t="s">
        <v>55</v>
      </c>
      <c r="B148" s="64" t="s">
        <v>76</v>
      </c>
      <c r="C148" s="61" t="s">
        <v>286</v>
      </c>
      <c r="D148" s="70"/>
      <c r="E148" s="70"/>
      <c r="F148" s="71">
        <f t="shared" si="5"/>
        <v>0</v>
      </c>
    </row>
    <row r="149" spans="1:6" ht="11.25" customHeight="1">
      <c r="A149" s="63" t="s">
        <v>57</v>
      </c>
      <c r="B149" s="64" t="s">
        <v>77</v>
      </c>
      <c r="C149" s="61" t="s">
        <v>414</v>
      </c>
      <c r="D149" s="70">
        <v>3000</v>
      </c>
      <c r="E149" s="70"/>
      <c r="F149" s="71">
        <f t="shared" si="5"/>
        <v>3000</v>
      </c>
    </row>
    <row r="150" spans="1:6" ht="12.75">
      <c r="A150" s="65" t="s">
        <v>34</v>
      </c>
      <c r="B150" s="64" t="s">
        <v>78</v>
      </c>
      <c r="C150" s="66" t="s">
        <v>287</v>
      </c>
      <c r="D150" s="72">
        <f>SUM(D137:D149)</f>
        <v>2135000</v>
      </c>
      <c r="E150" s="72">
        <f>SUM(E137:E149)</f>
        <v>497830.11</v>
      </c>
      <c r="F150" s="72">
        <f>F137+F138+F139+F140+F142+F143+F144+F145+F146+F149</f>
        <v>1596256.99</v>
      </c>
    </row>
    <row r="151" spans="1:6" ht="12.75">
      <c r="A151" s="63" t="s">
        <v>32</v>
      </c>
      <c r="B151" s="64" t="s">
        <v>79</v>
      </c>
      <c r="C151" s="61" t="s">
        <v>288</v>
      </c>
      <c r="D151" s="70">
        <v>4810000</v>
      </c>
      <c r="E151" s="70">
        <v>1297876.21</v>
      </c>
      <c r="F151" s="70">
        <f aca="true" t="shared" si="7" ref="F151:F163">D151-E151</f>
        <v>3512123.79</v>
      </c>
    </row>
    <row r="152" spans="1:6" ht="12.75">
      <c r="A152" s="63" t="s">
        <v>35</v>
      </c>
      <c r="B152" s="64" t="s">
        <v>80</v>
      </c>
      <c r="C152" s="61" t="s">
        <v>289</v>
      </c>
      <c r="D152" s="70">
        <v>156900</v>
      </c>
      <c r="E152" s="70">
        <v>2400</v>
      </c>
      <c r="F152" s="71">
        <f t="shared" si="7"/>
        <v>154500</v>
      </c>
    </row>
    <row r="153" spans="1:8" ht="12.75">
      <c r="A153" s="63" t="s">
        <v>33</v>
      </c>
      <c r="B153" s="64" t="s">
        <v>81</v>
      </c>
      <c r="C153" s="61" t="s">
        <v>290</v>
      </c>
      <c r="D153" s="70">
        <v>1358600</v>
      </c>
      <c r="E153" s="70">
        <v>296640.33</v>
      </c>
      <c r="F153" s="71">
        <f t="shared" si="7"/>
        <v>1061959.67</v>
      </c>
      <c r="H153" s="14"/>
    </row>
    <row r="154" spans="1:6" ht="12.75">
      <c r="A154" s="63" t="s">
        <v>45</v>
      </c>
      <c r="B154" s="64" t="s">
        <v>82</v>
      </c>
      <c r="C154" s="61" t="s">
        <v>358</v>
      </c>
      <c r="D154" s="83">
        <v>124500</v>
      </c>
      <c r="E154" s="70">
        <v>19533.06</v>
      </c>
      <c r="F154" s="71">
        <f t="shared" si="7"/>
        <v>104966.94</v>
      </c>
    </row>
    <row r="155" spans="1:6" ht="12.75">
      <c r="A155" s="63" t="s">
        <v>45</v>
      </c>
      <c r="B155" s="64"/>
      <c r="C155" s="61" t="s">
        <v>376</v>
      </c>
      <c r="D155" s="83">
        <v>5500</v>
      </c>
      <c r="E155" s="70">
        <v>2000</v>
      </c>
      <c r="F155" s="71">
        <f t="shared" si="7"/>
        <v>3500</v>
      </c>
    </row>
    <row r="156" spans="1:6" ht="12.75">
      <c r="A156" s="63" t="s">
        <v>37</v>
      </c>
      <c r="B156" s="64" t="s">
        <v>83</v>
      </c>
      <c r="C156" s="61" t="s">
        <v>292</v>
      </c>
      <c r="D156" s="70">
        <v>50500</v>
      </c>
      <c r="E156" s="70">
        <v>10070</v>
      </c>
      <c r="F156" s="71">
        <f t="shared" si="7"/>
        <v>40430</v>
      </c>
    </row>
    <row r="157" spans="1:6" ht="12.75">
      <c r="A157" s="63" t="s">
        <v>48</v>
      </c>
      <c r="B157" s="64" t="s">
        <v>84</v>
      </c>
      <c r="C157" s="61" t="s">
        <v>293</v>
      </c>
      <c r="D157" s="70">
        <v>1112700</v>
      </c>
      <c r="E157" s="70">
        <v>247137.24</v>
      </c>
      <c r="F157" s="71">
        <f t="shared" si="7"/>
        <v>865562.76</v>
      </c>
    </row>
    <row r="158" spans="1:6" ht="22.5">
      <c r="A158" s="63" t="s">
        <v>50</v>
      </c>
      <c r="B158" s="64" t="s">
        <v>85</v>
      </c>
      <c r="C158" s="61" t="s">
        <v>294</v>
      </c>
      <c r="D158" s="70">
        <v>1090080</v>
      </c>
      <c r="E158" s="70">
        <v>577934.78</v>
      </c>
      <c r="F158" s="71">
        <f t="shared" si="7"/>
        <v>512145.22</v>
      </c>
    </row>
    <row r="159" spans="1:6" ht="12.75">
      <c r="A159" s="63" t="s">
        <v>39</v>
      </c>
      <c r="B159" s="64" t="s">
        <v>86</v>
      </c>
      <c r="C159" s="61" t="s">
        <v>295</v>
      </c>
      <c r="D159" s="70">
        <v>530000</v>
      </c>
      <c r="E159" s="70">
        <v>125675.85</v>
      </c>
      <c r="F159" s="71">
        <f t="shared" si="7"/>
        <v>404324.15</v>
      </c>
    </row>
    <row r="160" spans="1:6" ht="12.75">
      <c r="A160" s="63" t="s">
        <v>39</v>
      </c>
      <c r="B160" s="64"/>
      <c r="C160" s="61" t="s">
        <v>363</v>
      </c>
      <c r="D160" s="70"/>
      <c r="E160" s="70"/>
      <c r="F160" s="71">
        <f t="shared" si="7"/>
        <v>0</v>
      </c>
    </row>
    <row r="161" spans="1:6" ht="12.75">
      <c r="A161" s="63" t="s">
        <v>53</v>
      </c>
      <c r="B161" s="64" t="s">
        <v>87</v>
      </c>
      <c r="C161" s="61" t="s">
        <v>296</v>
      </c>
      <c r="D161" s="70">
        <v>50000</v>
      </c>
      <c r="E161" s="70">
        <v>9360.8</v>
      </c>
      <c r="F161" s="70">
        <f t="shared" si="7"/>
        <v>40639.2</v>
      </c>
    </row>
    <row r="162" spans="1:6" ht="22.5">
      <c r="A162" s="63" t="s">
        <v>55</v>
      </c>
      <c r="B162" s="64" t="s">
        <v>88</v>
      </c>
      <c r="C162" s="61" t="s">
        <v>297</v>
      </c>
      <c r="D162" s="70"/>
      <c r="E162" s="70"/>
      <c r="F162" s="70">
        <f t="shared" si="7"/>
        <v>0</v>
      </c>
    </row>
    <row r="163" spans="1:6" ht="22.5">
      <c r="A163" s="63" t="s">
        <v>57</v>
      </c>
      <c r="B163" s="64" t="s">
        <v>89</v>
      </c>
      <c r="C163" s="61" t="s">
        <v>298</v>
      </c>
      <c r="D163" s="70">
        <v>438576</v>
      </c>
      <c r="E163" s="70">
        <v>401603</v>
      </c>
      <c r="F163" s="71">
        <f t="shared" si="7"/>
        <v>36973</v>
      </c>
    </row>
    <row r="164" spans="1:6" ht="12.75">
      <c r="A164" s="65" t="s">
        <v>34</v>
      </c>
      <c r="B164" s="64" t="s">
        <v>90</v>
      </c>
      <c r="C164" s="66" t="s">
        <v>135</v>
      </c>
      <c r="D164" s="84">
        <f>SUM(D151:D163)</f>
        <v>9727356</v>
      </c>
      <c r="E164" s="84">
        <f>SUM(E151:E163)</f>
        <v>2990231.27</v>
      </c>
      <c r="F164" s="73">
        <f>F151+F152+F153+F154+F156+F157+F158+F159+F161+F163+F162</f>
        <v>6733624.73</v>
      </c>
    </row>
    <row r="165" spans="1:6" ht="12.75" hidden="1">
      <c r="A165" s="63" t="s">
        <v>32</v>
      </c>
      <c r="B165" s="64" t="s">
        <v>181</v>
      </c>
      <c r="C165" s="61" t="s">
        <v>299</v>
      </c>
      <c r="D165" s="71"/>
      <c r="E165" s="70"/>
      <c r="F165" s="71">
        <f aca="true" t="shared" si="8" ref="F165:F190">D165-E165</f>
        <v>0</v>
      </c>
    </row>
    <row r="166" spans="1:8" ht="12.75" hidden="1">
      <c r="A166" s="63" t="s">
        <v>35</v>
      </c>
      <c r="B166" s="64" t="s">
        <v>182</v>
      </c>
      <c r="C166" s="61" t="s">
        <v>300</v>
      </c>
      <c r="D166" s="71"/>
      <c r="E166" s="70"/>
      <c r="F166" s="71">
        <f t="shared" si="8"/>
        <v>0</v>
      </c>
      <c r="H166" s="14"/>
    </row>
    <row r="167" spans="1:8" ht="12.75" hidden="1">
      <c r="A167" s="63" t="s">
        <v>33</v>
      </c>
      <c r="B167" s="64" t="s">
        <v>183</v>
      </c>
      <c r="C167" s="61" t="s">
        <v>301</v>
      </c>
      <c r="D167" s="71"/>
      <c r="E167" s="70"/>
      <c r="F167" s="71">
        <f t="shared" si="8"/>
        <v>0</v>
      </c>
      <c r="H167" s="14"/>
    </row>
    <row r="168" spans="1:6" ht="12.75" hidden="1">
      <c r="A168" s="63" t="s">
        <v>45</v>
      </c>
      <c r="B168" s="64" t="s">
        <v>184</v>
      </c>
      <c r="C168" s="61" t="s">
        <v>354</v>
      </c>
      <c r="D168" s="71"/>
      <c r="E168" s="70"/>
      <c r="F168" s="71">
        <f t="shared" si="8"/>
        <v>0</v>
      </c>
    </row>
    <row r="169" spans="1:6" ht="12.75" hidden="1">
      <c r="A169" s="63" t="s">
        <v>37</v>
      </c>
      <c r="B169" s="64" t="s">
        <v>185</v>
      </c>
      <c r="C169" s="61" t="s">
        <v>302</v>
      </c>
      <c r="D169" s="71"/>
      <c r="E169" s="83"/>
      <c r="F169" s="71">
        <f t="shared" si="8"/>
        <v>0</v>
      </c>
    </row>
    <row r="170" spans="1:6" ht="12.75" hidden="1">
      <c r="A170" s="63" t="s">
        <v>48</v>
      </c>
      <c r="B170" s="64" t="s">
        <v>186</v>
      </c>
      <c r="C170" s="61" t="s">
        <v>303</v>
      </c>
      <c r="D170" s="71"/>
      <c r="E170" s="70"/>
      <c r="F170" s="71">
        <f t="shared" si="8"/>
        <v>0</v>
      </c>
    </row>
    <row r="171" spans="1:6" ht="22.5" hidden="1">
      <c r="A171" s="63" t="s">
        <v>50</v>
      </c>
      <c r="B171" s="64" t="s">
        <v>187</v>
      </c>
      <c r="C171" s="61" t="s">
        <v>304</v>
      </c>
      <c r="D171" s="71"/>
      <c r="E171" s="70"/>
      <c r="F171" s="71">
        <f t="shared" si="8"/>
        <v>0</v>
      </c>
    </row>
    <row r="172" spans="1:6" ht="12.75" hidden="1">
      <c r="A172" s="63" t="s">
        <v>39</v>
      </c>
      <c r="B172" s="64" t="s">
        <v>188</v>
      </c>
      <c r="C172" s="61" t="s">
        <v>305</v>
      </c>
      <c r="D172" s="71"/>
      <c r="E172" s="70"/>
      <c r="F172" s="71">
        <f t="shared" si="8"/>
        <v>0</v>
      </c>
    </row>
    <row r="173" spans="1:6" ht="12.75" hidden="1">
      <c r="A173" s="63" t="s">
        <v>53</v>
      </c>
      <c r="B173" s="64" t="s">
        <v>189</v>
      </c>
      <c r="C173" s="61" t="s">
        <v>306</v>
      </c>
      <c r="D173" s="71"/>
      <c r="E173" s="70"/>
      <c r="F173" s="71">
        <f t="shared" si="8"/>
        <v>0</v>
      </c>
    </row>
    <row r="174" spans="1:6" ht="22.5" hidden="1">
      <c r="A174" s="63" t="s">
        <v>55</v>
      </c>
      <c r="B174" s="64" t="s">
        <v>190</v>
      </c>
      <c r="C174" s="61" t="s">
        <v>307</v>
      </c>
      <c r="D174" s="71"/>
      <c r="E174" s="70"/>
      <c r="F174" s="71">
        <f t="shared" si="8"/>
        <v>0</v>
      </c>
    </row>
    <row r="175" spans="1:6" ht="22.5" hidden="1">
      <c r="A175" s="63" t="s">
        <v>57</v>
      </c>
      <c r="B175" s="64" t="s">
        <v>191</v>
      </c>
      <c r="C175" s="61" t="s">
        <v>308</v>
      </c>
      <c r="D175" s="71"/>
      <c r="E175" s="70"/>
      <c r="F175" s="71">
        <f t="shared" si="8"/>
        <v>0</v>
      </c>
    </row>
    <row r="176" spans="1:6" ht="0.75" customHeight="1">
      <c r="A176" s="65" t="s">
        <v>34</v>
      </c>
      <c r="B176" s="64" t="s">
        <v>153</v>
      </c>
      <c r="C176" s="66" t="s">
        <v>148</v>
      </c>
      <c r="D176" s="73">
        <f>D165+D166+D167+D168+D169+D170+D171+D172+D173+D174+D175</f>
        <v>0</v>
      </c>
      <c r="E176" s="72">
        <f>E165+E166+E167+E168+E169+E170+E171+E172+E173+E174+E175</f>
        <v>0</v>
      </c>
      <c r="F176" s="73">
        <f t="shared" si="8"/>
        <v>0</v>
      </c>
    </row>
    <row r="177" spans="1:6" ht="12.75">
      <c r="A177" s="63" t="s">
        <v>35</v>
      </c>
      <c r="B177" s="64"/>
      <c r="C177" s="61" t="s">
        <v>394</v>
      </c>
      <c r="D177" s="71"/>
      <c r="E177" s="71"/>
      <c r="F177" s="71">
        <f>D177-E177</f>
        <v>0</v>
      </c>
    </row>
    <row r="178" spans="1:6" ht="12.75">
      <c r="A178" s="63" t="s">
        <v>37</v>
      </c>
      <c r="B178" s="64"/>
      <c r="C178" s="61" t="s">
        <v>395</v>
      </c>
      <c r="D178" s="71"/>
      <c r="E178" s="71"/>
      <c r="F178" s="71">
        <f>D178-E178</f>
        <v>0</v>
      </c>
    </row>
    <row r="179" spans="1:6" ht="12.75">
      <c r="A179" s="63" t="s">
        <v>39</v>
      </c>
      <c r="B179" s="64"/>
      <c r="C179" s="64" t="s">
        <v>438</v>
      </c>
      <c r="D179" s="71">
        <v>15000</v>
      </c>
      <c r="E179" s="71"/>
      <c r="F179" s="71">
        <f t="shared" si="8"/>
        <v>15000</v>
      </c>
    </row>
    <row r="180" spans="1:6" ht="12.75">
      <c r="A180" s="63" t="s">
        <v>53</v>
      </c>
      <c r="B180" s="64"/>
      <c r="C180" s="64" t="s">
        <v>439</v>
      </c>
      <c r="D180" s="71">
        <v>0</v>
      </c>
      <c r="E180" s="71">
        <f>3200-3200</f>
        <v>0</v>
      </c>
      <c r="F180" s="71">
        <f t="shared" si="8"/>
        <v>0</v>
      </c>
    </row>
    <row r="181" spans="1:6" ht="22.5">
      <c r="A181" s="63" t="s">
        <v>55</v>
      </c>
      <c r="B181" s="64"/>
      <c r="C181" s="64" t="s">
        <v>398</v>
      </c>
      <c r="D181" s="71"/>
      <c r="E181" s="71"/>
      <c r="F181" s="71">
        <f t="shared" si="8"/>
        <v>0</v>
      </c>
    </row>
    <row r="182" spans="1:6" ht="22.5">
      <c r="A182" s="63" t="s">
        <v>57</v>
      </c>
      <c r="B182" s="64"/>
      <c r="C182" s="64" t="s">
        <v>440</v>
      </c>
      <c r="D182" s="71">
        <v>1500</v>
      </c>
      <c r="E182" s="71"/>
      <c r="F182" s="71">
        <f t="shared" si="8"/>
        <v>1500</v>
      </c>
    </row>
    <row r="183" spans="1:6" ht="22.5">
      <c r="A183" s="63" t="s">
        <v>309</v>
      </c>
      <c r="B183" s="64"/>
      <c r="C183" s="66" t="s">
        <v>419</v>
      </c>
      <c r="D183" s="73">
        <f>SUM(D177:D182)</f>
        <v>16500</v>
      </c>
      <c r="E183" s="73">
        <f>SUM(E177:E182)</f>
        <v>0</v>
      </c>
      <c r="F183" s="73">
        <f t="shared" si="8"/>
        <v>16500</v>
      </c>
    </row>
    <row r="184" spans="1:6" ht="12.75">
      <c r="A184" s="63" t="s">
        <v>37</v>
      </c>
      <c r="B184" s="64"/>
      <c r="C184" s="64" t="s">
        <v>417</v>
      </c>
      <c r="D184" s="71">
        <v>55332.08</v>
      </c>
      <c r="E184" s="71">
        <v>55332.08</v>
      </c>
      <c r="F184" s="71">
        <f>D184-E184</f>
        <v>0</v>
      </c>
    </row>
    <row r="185" spans="1:6" ht="12.75">
      <c r="A185" s="63" t="s">
        <v>53</v>
      </c>
      <c r="B185" s="64"/>
      <c r="C185" s="64" t="s">
        <v>418</v>
      </c>
      <c r="D185" s="71">
        <v>44667.92</v>
      </c>
      <c r="E185" s="71">
        <f>7680+36987.92</f>
        <v>44667.92</v>
      </c>
      <c r="F185" s="71">
        <f>D185-E185</f>
        <v>0</v>
      </c>
    </row>
    <row r="186" spans="1:6" ht="12.75">
      <c r="A186" s="63" t="s">
        <v>53</v>
      </c>
      <c r="B186" s="64"/>
      <c r="C186" s="64" t="s">
        <v>434</v>
      </c>
      <c r="D186" s="71">
        <v>312700</v>
      </c>
      <c r="E186" s="71">
        <v>128899.7</v>
      </c>
      <c r="F186" s="71">
        <f>D186-E186</f>
        <v>183800.3</v>
      </c>
    </row>
    <row r="187" spans="1:6" ht="22.5">
      <c r="A187" s="63" t="s">
        <v>55</v>
      </c>
      <c r="B187" s="64"/>
      <c r="C187" s="64" t="s">
        <v>420</v>
      </c>
      <c r="D187" s="71">
        <v>200000</v>
      </c>
      <c r="E187" s="71">
        <v>200000</v>
      </c>
      <c r="F187" s="71">
        <f>D187-E187</f>
        <v>0</v>
      </c>
    </row>
    <row r="188" spans="1:6" ht="22.5">
      <c r="A188" s="63" t="s">
        <v>57</v>
      </c>
      <c r="B188" s="64"/>
      <c r="C188" s="64" t="s">
        <v>421</v>
      </c>
      <c r="D188" s="71">
        <v>40000</v>
      </c>
      <c r="E188" s="71">
        <f>36300+3700</f>
        <v>40000</v>
      </c>
      <c r="F188" s="71">
        <f>D188-E188</f>
        <v>0</v>
      </c>
    </row>
    <row r="189" spans="1:6" ht="12.75">
      <c r="A189" s="65" t="s">
        <v>34</v>
      </c>
      <c r="B189" s="64"/>
      <c r="C189" s="66" t="s">
        <v>419</v>
      </c>
      <c r="D189" s="73">
        <f>SUM(D184:D188)</f>
        <v>652700</v>
      </c>
      <c r="E189" s="73">
        <f>SUM(E184:E188)</f>
        <v>468899.7</v>
      </c>
      <c r="F189" s="73">
        <f>SUM(F184:F188)</f>
        <v>183800.3</v>
      </c>
    </row>
    <row r="190" spans="1:6" ht="12.75">
      <c r="A190" s="63" t="s">
        <v>167</v>
      </c>
      <c r="B190" s="64" t="s">
        <v>155</v>
      </c>
      <c r="C190" s="64" t="s">
        <v>310</v>
      </c>
      <c r="D190" s="71">
        <v>390408</v>
      </c>
      <c r="E190" s="70">
        <v>70068</v>
      </c>
      <c r="F190" s="71">
        <f t="shared" si="8"/>
        <v>320340</v>
      </c>
    </row>
    <row r="191" spans="1:6" ht="12.75">
      <c r="A191" s="65" t="s">
        <v>34</v>
      </c>
      <c r="B191" s="64" t="s">
        <v>158</v>
      </c>
      <c r="C191" s="66" t="s">
        <v>310</v>
      </c>
      <c r="D191" s="73">
        <f>D190</f>
        <v>390408</v>
      </c>
      <c r="E191" s="72">
        <f>E190</f>
        <v>70068</v>
      </c>
      <c r="F191" s="73">
        <f>F190</f>
        <v>320340</v>
      </c>
    </row>
    <row r="192" spans="1:6" ht="33.75">
      <c r="A192" s="63" t="s">
        <v>91</v>
      </c>
      <c r="B192" s="64" t="s">
        <v>161</v>
      </c>
      <c r="C192" s="64" t="s">
        <v>311</v>
      </c>
      <c r="D192" s="71">
        <v>0</v>
      </c>
      <c r="E192" s="70">
        <v>0</v>
      </c>
      <c r="F192" s="73">
        <f aca="true" t="shared" si="9" ref="F192:F201">D192-E192</f>
        <v>0</v>
      </c>
    </row>
    <row r="193" spans="1:6" ht="12.75">
      <c r="A193" s="65" t="s">
        <v>34</v>
      </c>
      <c r="B193" s="64" t="s">
        <v>163</v>
      </c>
      <c r="C193" s="66" t="s">
        <v>171</v>
      </c>
      <c r="D193" s="73">
        <f>D192</f>
        <v>0</v>
      </c>
      <c r="E193" s="72">
        <f>E192</f>
        <v>0</v>
      </c>
      <c r="F193" s="73">
        <f t="shared" si="9"/>
        <v>0</v>
      </c>
    </row>
    <row r="194" spans="1:6" ht="12.75">
      <c r="A194" s="63" t="s">
        <v>53</v>
      </c>
      <c r="B194" s="64"/>
      <c r="C194" s="64" t="s">
        <v>415</v>
      </c>
      <c r="D194" s="71">
        <v>10000</v>
      </c>
      <c r="E194" s="70"/>
      <c r="F194" s="71">
        <f>D194-E194</f>
        <v>10000</v>
      </c>
    </row>
    <row r="195" spans="1:6" ht="22.5">
      <c r="A195" s="63" t="s">
        <v>50</v>
      </c>
      <c r="B195" s="64"/>
      <c r="C195" s="64" t="s">
        <v>435</v>
      </c>
      <c r="D195" s="71">
        <v>15000</v>
      </c>
      <c r="E195" s="70">
        <f>7657</f>
        <v>7657</v>
      </c>
      <c r="F195" s="71">
        <f>D195-E195</f>
        <v>7343</v>
      </c>
    </row>
    <row r="196" spans="1:6" ht="22.5">
      <c r="A196" s="63" t="s">
        <v>57</v>
      </c>
      <c r="B196" s="64" t="s">
        <v>165</v>
      </c>
      <c r="C196" s="64" t="s">
        <v>436</v>
      </c>
      <c r="D196" s="71">
        <v>20000</v>
      </c>
      <c r="E196" s="70">
        <v>18420</v>
      </c>
      <c r="F196" s="71">
        <f>D196-E196</f>
        <v>1580</v>
      </c>
    </row>
    <row r="197" spans="1:6" ht="22.5">
      <c r="A197" s="65" t="s">
        <v>399</v>
      </c>
      <c r="B197" s="64" t="s">
        <v>166</v>
      </c>
      <c r="C197" s="66" t="s">
        <v>416</v>
      </c>
      <c r="D197" s="73">
        <f>SUM(D194:D196)</f>
        <v>45000</v>
      </c>
      <c r="E197" s="73">
        <f>SUM(E194:E196)</f>
        <v>26077</v>
      </c>
      <c r="F197" s="73">
        <f t="shared" si="9"/>
        <v>18923</v>
      </c>
    </row>
    <row r="198" spans="1:6" ht="33.75">
      <c r="A198" s="63" t="s">
        <v>173</v>
      </c>
      <c r="B198" s="64" t="s">
        <v>168</v>
      </c>
      <c r="C198" s="64" t="s">
        <v>174</v>
      </c>
      <c r="D198" s="85">
        <v>0</v>
      </c>
      <c r="E198" s="70">
        <v>0</v>
      </c>
      <c r="F198" s="71">
        <f t="shared" si="9"/>
        <v>0</v>
      </c>
    </row>
    <row r="199" spans="1:6" ht="12.75">
      <c r="A199" s="65" t="s">
        <v>34</v>
      </c>
      <c r="B199" s="64" t="s">
        <v>169</v>
      </c>
      <c r="C199" s="66" t="s">
        <v>174</v>
      </c>
      <c r="D199" s="73">
        <f>D198</f>
        <v>0</v>
      </c>
      <c r="E199" s="72">
        <f>E198</f>
        <v>0</v>
      </c>
      <c r="F199" s="73">
        <f t="shared" si="9"/>
        <v>0</v>
      </c>
    </row>
    <row r="200" spans="1:6" ht="22.5">
      <c r="A200" s="63" t="s">
        <v>149</v>
      </c>
      <c r="B200" s="64" t="s">
        <v>170</v>
      </c>
      <c r="C200" s="64" t="s">
        <v>312</v>
      </c>
      <c r="D200" s="71">
        <f>394340-171690-49060</f>
        <v>173590</v>
      </c>
      <c r="E200" s="70">
        <v>6283.9</v>
      </c>
      <c r="F200" s="71">
        <f t="shared" si="9"/>
        <v>167306.1</v>
      </c>
    </row>
    <row r="201" spans="1:6" ht="12.75">
      <c r="A201" s="65" t="s">
        <v>34</v>
      </c>
      <c r="B201" s="64" t="s">
        <v>172</v>
      </c>
      <c r="C201" s="66" t="s">
        <v>312</v>
      </c>
      <c r="D201" s="72">
        <f>SUM(D200)</f>
        <v>173590</v>
      </c>
      <c r="E201" s="72">
        <f>SUM(E200)</f>
        <v>6283.9</v>
      </c>
      <c r="F201" s="73">
        <f t="shared" si="9"/>
        <v>167306.1</v>
      </c>
    </row>
    <row r="202" spans="1:6" ht="22.5">
      <c r="A202" s="63" t="s">
        <v>213</v>
      </c>
      <c r="B202" s="64" t="s">
        <v>214</v>
      </c>
      <c r="C202" s="61" t="s">
        <v>24</v>
      </c>
      <c r="D202" s="70">
        <v>-2347165.43</v>
      </c>
      <c r="E202" s="83">
        <v>1253302.52</v>
      </c>
      <c r="F202" s="81"/>
    </row>
    <row r="204" spans="8:9" ht="12.75">
      <c r="H204" s="92"/>
      <c r="I204" s="92"/>
    </row>
    <row r="205" spans="1:10" ht="12.75">
      <c r="A205" s="77"/>
      <c r="H205" s="92"/>
      <c r="I205" s="92"/>
      <c r="J205" s="95"/>
    </row>
    <row r="206" spans="1:10" ht="12.75">
      <c r="A206" s="77"/>
      <c r="H206" s="92"/>
      <c r="I206" s="92"/>
      <c r="J206" s="92"/>
    </row>
    <row r="207" spans="8:10" ht="12.75">
      <c r="H207" s="92"/>
      <c r="I207" s="92"/>
      <c r="J207" s="92"/>
    </row>
    <row r="208" spans="8:10" ht="12.75">
      <c r="H208" s="92"/>
      <c r="I208" s="92"/>
      <c r="J208" s="92"/>
    </row>
    <row r="209" spans="8:10" ht="12.75">
      <c r="H209" s="92"/>
      <c r="I209" s="92"/>
      <c r="J209" s="92"/>
    </row>
    <row r="210" spans="7:10" ht="12.75">
      <c r="G210" s="77"/>
      <c r="H210" s="92"/>
      <c r="I210" s="92"/>
      <c r="J210" s="95"/>
    </row>
    <row r="211" spans="7:10" ht="12.75">
      <c r="G211" s="77"/>
      <c r="H211" s="92"/>
      <c r="I211" s="92"/>
      <c r="J211" s="95"/>
    </row>
    <row r="212" spans="1:9" ht="12.75">
      <c r="A212" s="77"/>
      <c r="H212" s="92"/>
      <c r="I212" s="95"/>
    </row>
    <row r="213" spans="1:9" ht="12.75">
      <c r="A213" s="77"/>
      <c r="H213" s="92"/>
      <c r="I213" s="95"/>
    </row>
    <row r="214" spans="8:9" ht="12.75">
      <c r="H214" s="92"/>
      <c r="I214" s="95"/>
    </row>
    <row r="215" spans="8:9" ht="12.75">
      <c r="H215" s="92"/>
      <c r="I215" s="92"/>
    </row>
    <row r="216" spans="7:9" ht="12.75">
      <c r="G216" s="77"/>
      <c r="H216" s="92"/>
      <c r="I216" s="92"/>
    </row>
    <row r="217" spans="7:9" ht="12.75">
      <c r="G217" s="77"/>
      <c r="H217" s="92"/>
      <c r="I217" s="92"/>
    </row>
    <row r="218" spans="8:9" ht="12.75">
      <c r="H218" s="96"/>
      <c r="I218" s="96"/>
    </row>
  </sheetData>
  <mergeCells count="6">
    <mergeCell ref="E3:E5"/>
    <mergeCell ref="F3:F5"/>
    <mergeCell ref="A3:A5"/>
    <mergeCell ref="B3:B5"/>
    <mergeCell ref="C3:C5"/>
    <mergeCell ref="D3:D5"/>
  </mergeCells>
  <printOptions/>
  <pageMargins left="0.7874015748031497" right="0" top="0.1968503937007874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2" sqref="A2"/>
    </sheetView>
  </sheetViews>
  <sheetFormatPr defaultColWidth="9.00390625" defaultRowHeight="12.75"/>
  <cols>
    <col min="1" max="1" width="23.375" style="0" customWidth="1"/>
    <col min="2" max="2" width="7.875" style="0" customWidth="1"/>
    <col min="3" max="3" width="19.875" style="0" customWidth="1"/>
    <col min="4" max="4" width="16.125" style="0" customWidth="1"/>
    <col min="5" max="5" width="13.125" style="0" customWidth="1"/>
    <col min="6" max="6" width="12.25390625" style="0" customWidth="1"/>
    <col min="7" max="7" width="15.00390625" style="0" customWidth="1"/>
  </cols>
  <sheetData>
    <row r="1" spans="1:6" ht="12.75" customHeight="1">
      <c r="A1" s="15"/>
      <c r="B1" s="16"/>
      <c r="C1" s="17"/>
      <c r="D1" s="18"/>
      <c r="E1" s="18" t="s">
        <v>192</v>
      </c>
      <c r="F1" s="19"/>
    </row>
    <row r="2" spans="1:6" ht="12.75" customHeight="1">
      <c r="A2" s="20"/>
      <c r="B2" s="21"/>
      <c r="C2" s="22"/>
      <c r="D2" s="23"/>
      <c r="E2" s="23"/>
      <c r="F2" s="23"/>
    </row>
    <row r="3" spans="1:6" ht="15">
      <c r="A3" s="24" t="s">
        <v>193</v>
      </c>
      <c r="B3" s="25"/>
      <c r="C3" s="48"/>
      <c r="D3" s="26"/>
      <c r="E3" s="27"/>
      <c r="F3" s="18"/>
    </row>
    <row r="4" spans="1:6" ht="12.75">
      <c r="A4" s="51"/>
      <c r="B4" s="52"/>
      <c r="C4" s="17"/>
      <c r="D4" s="53"/>
      <c r="E4" s="54"/>
      <c r="F4" s="55"/>
    </row>
    <row r="5" spans="1:6" ht="33.75" customHeight="1">
      <c r="A5" s="131" t="s">
        <v>28</v>
      </c>
      <c r="B5" s="131" t="s">
        <v>25</v>
      </c>
      <c r="C5" s="131" t="s">
        <v>210</v>
      </c>
      <c r="D5" s="127" t="s">
        <v>23</v>
      </c>
      <c r="E5" s="127" t="s">
        <v>22</v>
      </c>
      <c r="F5" s="128" t="s">
        <v>215</v>
      </c>
    </row>
    <row r="6" spans="1:6" ht="12.75">
      <c r="A6" s="131"/>
      <c r="B6" s="131"/>
      <c r="C6" s="131"/>
      <c r="D6" s="127"/>
      <c r="E6" s="127"/>
      <c r="F6" s="129"/>
    </row>
    <row r="7" spans="1:6" ht="12.75">
      <c r="A7" s="131"/>
      <c r="B7" s="131"/>
      <c r="C7" s="131"/>
      <c r="D7" s="127"/>
      <c r="E7" s="127"/>
      <c r="F7" s="130"/>
    </row>
    <row r="8" spans="1:6" ht="21.75" customHeight="1">
      <c r="A8" s="57">
        <v>1</v>
      </c>
      <c r="B8" s="57">
        <v>2</v>
      </c>
      <c r="C8" s="59" t="s">
        <v>211</v>
      </c>
      <c r="D8" s="56" t="s">
        <v>29</v>
      </c>
      <c r="E8" s="56" t="s">
        <v>30</v>
      </c>
      <c r="F8" s="56" t="s">
        <v>31</v>
      </c>
    </row>
    <row r="9" spans="1:6" ht="22.5">
      <c r="A9" s="49" t="s">
        <v>195</v>
      </c>
      <c r="B9" s="50" t="s">
        <v>196</v>
      </c>
      <c r="C9" s="50" t="s">
        <v>24</v>
      </c>
      <c r="D9" s="13">
        <f>D33</f>
        <v>2357691.030000001</v>
      </c>
      <c r="E9" s="13">
        <f>E33</f>
        <v>-1253302.5200000014</v>
      </c>
      <c r="F9" s="43"/>
    </row>
    <row r="10" spans="1:6" ht="12.75">
      <c r="A10" s="49" t="s">
        <v>197</v>
      </c>
      <c r="B10" s="50"/>
      <c r="C10" s="43"/>
      <c r="D10" s="43"/>
      <c r="E10" s="12"/>
      <c r="F10" s="43"/>
    </row>
    <row r="11" spans="1:6" ht="22.5">
      <c r="A11" s="49" t="s">
        <v>198</v>
      </c>
      <c r="B11" s="50" t="s">
        <v>199</v>
      </c>
      <c r="C11" s="43"/>
      <c r="D11" s="43"/>
      <c r="E11" s="12"/>
      <c r="F11" s="43"/>
    </row>
    <row r="12" spans="1:6" ht="12.75">
      <c r="A12" s="49" t="s">
        <v>200</v>
      </c>
      <c r="B12" s="50"/>
      <c r="C12" s="43"/>
      <c r="D12" s="43"/>
      <c r="E12" s="43"/>
      <c r="F12" s="43"/>
    </row>
    <row r="13" spans="1:6" ht="12.75">
      <c r="A13" s="49"/>
      <c r="B13" s="58"/>
      <c r="C13" s="43"/>
      <c r="D13" s="43"/>
      <c r="E13" s="43"/>
      <c r="F13" s="43"/>
    </row>
    <row r="14" spans="1:6" ht="12.75">
      <c r="A14" s="49"/>
      <c r="B14" s="58"/>
      <c r="C14" s="43"/>
      <c r="D14" s="43"/>
      <c r="E14" s="43"/>
      <c r="F14" s="43"/>
    </row>
    <row r="15" spans="1:6" ht="12.75">
      <c r="A15" s="49"/>
      <c r="B15" s="58"/>
      <c r="C15" s="43"/>
      <c r="D15" s="43"/>
      <c r="E15" s="43"/>
      <c r="F15" s="43"/>
    </row>
    <row r="16" spans="1:6" ht="12.75">
      <c r="A16" s="49"/>
      <c r="B16" s="58"/>
      <c r="C16" s="43"/>
      <c r="D16" s="43"/>
      <c r="E16" s="43"/>
      <c r="F16" s="43"/>
    </row>
    <row r="17" spans="1:6" ht="12.75">
      <c r="A17" s="49"/>
      <c r="B17" s="58"/>
      <c r="C17" s="43"/>
      <c r="D17" s="43"/>
      <c r="E17" s="43"/>
      <c r="F17" s="43"/>
    </row>
    <row r="18" spans="1:6" ht="12.75">
      <c r="A18" s="49"/>
      <c r="B18" s="58"/>
      <c r="C18" s="43"/>
      <c r="D18" s="43"/>
      <c r="E18" s="43"/>
      <c r="F18" s="43"/>
    </row>
    <row r="19" spans="1:6" ht="12.75">
      <c r="A19" s="49"/>
      <c r="B19" s="58"/>
      <c r="C19" s="43"/>
      <c r="D19" s="43"/>
      <c r="E19" s="43"/>
      <c r="F19" s="43"/>
    </row>
    <row r="20" spans="1:6" ht="12.75">
      <c r="A20" s="49"/>
      <c r="B20" s="58"/>
      <c r="C20" s="43"/>
      <c r="D20" s="43"/>
      <c r="E20" s="43"/>
      <c r="F20" s="43"/>
    </row>
    <row r="21" spans="1:6" ht="12.75">
      <c r="A21" s="49"/>
      <c r="B21" s="58"/>
      <c r="C21" s="43"/>
      <c r="D21" s="43"/>
      <c r="E21" s="43"/>
      <c r="F21" s="43"/>
    </row>
    <row r="22" spans="1:6" ht="12.75">
      <c r="A22" s="49"/>
      <c r="B22" s="58"/>
      <c r="C22" s="43"/>
      <c r="D22" s="43"/>
      <c r="E22" s="43"/>
      <c r="F22" s="43"/>
    </row>
    <row r="23" spans="1:6" ht="12.75">
      <c r="A23" s="49"/>
      <c r="B23" s="58"/>
      <c r="C23" s="43"/>
      <c r="D23" s="43"/>
      <c r="E23" s="43"/>
      <c r="F23" s="43"/>
    </row>
    <row r="24" spans="1:6" ht="12.75">
      <c r="A24" s="49"/>
      <c r="B24" s="58"/>
      <c r="C24" s="43"/>
      <c r="D24" s="43"/>
      <c r="E24" s="43"/>
      <c r="F24" s="43"/>
    </row>
    <row r="25" spans="1:6" ht="12.75">
      <c r="A25" s="28"/>
      <c r="B25" s="37"/>
      <c r="C25" s="29" t="s">
        <v>194</v>
      </c>
      <c r="D25" s="29"/>
      <c r="E25" s="38"/>
      <c r="F25" s="35"/>
    </row>
    <row r="26" spans="1:6" ht="22.5">
      <c r="A26" s="28" t="s">
        <v>201</v>
      </c>
      <c r="B26" s="39" t="s">
        <v>202</v>
      </c>
      <c r="C26" s="32"/>
      <c r="D26" s="29"/>
      <c r="E26" s="38"/>
      <c r="F26" s="35"/>
    </row>
    <row r="27" spans="1:6" ht="12.75">
      <c r="A27" s="30" t="s">
        <v>200</v>
      </c>
      <c r="B27" s="31"/>
      <c r="C27" s="29"/>
      <c r="D27" s="32"/>
      <c r="E27" s="36"/>
      <c r="F27" s="33"/>
    </row>
    <row r="28" spans="1:6" ht="12.75">
      <c r="A28" s="28"/>
      <c r="B28" s="34"/>
      <c r="C28" s="29"/>
      <c r="D28" s="29"/>
      <c r="E28" s="38"/>
      <c r="F28" s="35"/>
    </row>
    <row r="29" spans="1:6" ht="12.75">
      <c r="A29" s="28"/>
      <c r="B29" s="34"/>
      <c r="C29" s="29"/>
      <c r="D29" s="29"/>
      <c r="E29" s="38"/>
      <c r="F29" s="35"/>
    </row>
    <row r="30" spans="1:6" ht="12.75">
      <c r="A30" s="28"/>
      <c r="B30" s="34"/>
      <c r="C30" s="29"/>
      <c r="D30" s="29"/>
      <c r="E30" s="38"/>
      <c r="F30" s="35"/>
    </row>
    <row r="31" spans="1:6" ht="12.75">
      <c r="A31" s="28"/>
      <c r="B31" s="34"/>
      <c r="C31" s="29"/>
      <c r="D31" s="29"/>
      <c r="E31" s="38"/>
      <c r="F31" s="35"/>
    </row>
    <row r="32" spans="1:6" ht="12.75">
      <c r="A32" s="28"/>
      <c r="B32" s="34"/>
      <c r="C32" s="29"/>
      <c r="D32" s="29"/>
      <c r="E32" s="38"/>
      <c r="F32" s="35"/>
    </row>
    <row r="33" spans="1:7" ht="22.5">
      <c r="A33" s="28" t="s">
        <v>14</v>
      </c>
      <c r="B33" s="39" t="s">
        <v>203</v>
      </c>
      <c r="C33" s="29"/>
      <c r="D33" s="11">
        <f>D34+D35</f>
        <v>2357691.030000001</v>
      </c>
      <c r="E33" s="60">
        <f>E34+E35</f>
        <v>-1253302.5200000014</v>
      </c>
      <c r="F33" s="40"/>
      <c r="G33" s="89"/>
    </row>
    <row r="34" spans="1:7" ht="22.5">
      <c r="A34" s="28" t="s">
        <v>15</v>
      </c>
      <c r="B34" s="39" t="s">
        <v>204</v>
      </c>
      <c r="C34" s="41"/>
      <c r="D34" s="10">
        <f>-доходы!E18</f>
        <v>-63175196</v>
      </c>
      <c r="E34" s="10">
        <f>-доходы!F18</f>
        <v>-15582563.57</v>
      </c>
      <c r="F34" s="35" t="s">
        <v>24</v>
      </c>
      <c r="G34" s="77"/>
    </row>
    <row r="35" spans="1:7" ht="23.25" thickBot="1">
      <c r="A35" s="28" t="s">
        <v>16</v>
      </c>
      <c r="B35" s="42" t="s">
        <v>205</v>
      </c>
      <c r="C35" s="43"/>
      <c r="D35" s="44">
        <f>расходы!D7</f>
        <v>65532887.03</v>
      </c>
      <c r="E35" s="44">
        <f>расходы!E7</f>
        <v>14329261.049999999</v>
      </c>
      <c r="F35" s="45" t="s">
        <v>24</v>
      </c>
      <c r="G35" s="77"/>
    </row>
    <row r="36" spans="1:6" ht="12.75">
      <c r="A36" s="30"/>
      <c r="B36" s="46"/>
      <c r="C36" s="19"/>
      <c r="D36" s="19"/>
      <c r="E36" s="19"/>
      <c r="F36" s="19"/>
    </row>
    <row r="37" spans="1:6" ht="12.75">
      <c r="A37" s="30"/>
      <c r="B37" s="46"/>
      <c r="C37" s="19"/>
      <c r="D37" s="19"/>
      <c r="E37" s="19"/>
      <c r="F37" s="19"/>
    </row>
    <row r="38" spans="1:7" ht="12.75">
      <c r="A38" s="20" t="s">
        <v>206</v>
      </c>
      <c r="B38" s="46"/>
      <c r="C38" s="19"/>
      <c r="D38" s="19"/>
      <c r="E38" s="88"/>
      <c r="F38" s="19"/>
      <c r="G38" s="77"/>
    </row>
    <row r="39" spans="1:7" ht="12.75">
      <c r="A39" s="22"/>
      <c r="B39" s="46"/>
      <c r="C39" s="19"/>
      <c r="D39" s="19"/>
      <c r="E39" s="88"/>
      <c r="F39" s="47"/>
      <c r="G39" s="77"/>
    </row>
    <row r="40" spans="1:6" ht="12.75">
      <c r="A40" s="22"/>
      <c r="B40" s="46"/>
      <c r="C40" s="19"/>
      <c r="D40" s="19"/>
      <c r="E40" s="19"/>
      <c r="F40" s="19"/>
    </row>
    <row r="41" spans="1:7" ht="12.75">
      <c r="A41" s="20" t="s">
        <v>352</v>
      </c>
      <c r="B41" s="46"/>
      <c r="C41" s="19"/>
      <c r="D41" s="19"/>
      <c r="E41" s="19"/>
      <c r="F41" s="19"/>
      <c r="G41" s="77"/>
    </row>
    <row r="42" spans="1:7" ht="12.75">
      <c r="A42" s="22" t="s">
        <v>207</v>
      </c>
      <c r="B42" s="46"/>
      <c r="C42" s="19"/>
      <c r="D42" s="19"/>
      <c r="E42" s="19"/>
      <c r="F42" s="19"/>
      <c r="G42" s="77"/>
    </row>
    <row r="43" spans="1:7" ht="12.75">
      <c r="A43" s="25"/>
      <c r="B43" s="46"/>
      <c r="C43" s="19"/>
      <c r="D43" s="19"/>
      <c r="E43" s="19"/>
      <c r="F43" s="19"/>
      <c r="G43" s="77"/>
    </row>
    <row r="44" spans="1:6" ht="12.75">
      <c r="A44" s="22" t="s">
        <v>208</v>
      </c>
      <c r="B44" s="46"/>
      <c r="C44" s="19"/>
      <c r="D44" s="19"/>
      <c r="E44" s="19"/>
      <c r="F44" s="19"/>
    </row>
    <row r="45" spans="1:6" ht="12.75">
      <c r="A45" s="22" t="s">
        <v>209</v>
      </c>
      <c r="B45" s="46"/>
      <c r="C45" s="19"/>
      <c r="D45" s="19"/>
      <c r="E45" s="19"/>
      <c r="F45" s="19"/>
    </row>
    <row r="46" spans="1:6" ht="12.75">
      <c r="A46" s="22"/>
      <c r="B46" s="46"/>
      <c r="C46" s="19"/>
      <c r="D46" s="19"/>
      <c r="E46" s="19"/>
      <c r="F46" s="19"/>
    </row>
    <row r="47" spans="1:6" ht="12.75">
      <c r="A47" s="22" t="s">
        <v>444</v>
      </c>
      <c r="B47" s="46"/>
      <c r="C47" s="19"/>
      <c r="D47" s="19"/>
      <c r="E47" s="19"/>
      <c r="F47" s="19"/>
    </row>
    <row r="48" spans="1:6" ht="12.75">
      <c r="A48" s="30"/>
      <c r="B48" s="46"/>
      <c r="C48" s="19"/>
      <c r="D48" s="19"/>
      <c r="E48" s="19"/>
      <c r="F48" s="19"/>
    </row>
  </sheetData>
  <mergeCells count="6">
    <mergeCell ref="E5:E7"/>
    <mergeCell ref="F5:F7"/>
    <mergeCell ref="A5:A7"/>
    <mergeCell ref="B5:B7"/>
    <mergeCell ref="C5:C7"/>
    <mergeCell ref="D5:D7"/>
  </mergeCells>
  <printOptions/>
  <pageMargins left="0.7874015748031497" right="0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█</dc:title>
  <dc:subject/>
  <dc:creator/>
  <cp:keywords/>
  <dc:description/>
  <cp:lastModifiedBy>Михайлова</cp:lastModifiedBy>
  <cp:lastPrinted>2013-05-07T07:37:14Z</cp:lastPrinted>
  <dcterms:created xsi:type="dcterms:W3CDTF">2011-02-03T12:41:06Z</dcterms:created>
  <dcterms:modified xsi:type="dcterms:W3CDTF">2014-03-18T02:39:51Z</dcterms:modified>
  <cp:category/>
  <cp:version/>
  <cp:contentType/>
  <cp:contentStatus/>
</cp:coreProperties>
</file>